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DOKUMENTI\IZVJEŠTAJI O IZVRŠENJU PLANOVA\"/>
    </mc:Choice>
  </mc:AlternateContent>
  <bookViews>
    <workbookView xWindow="0" yWindow="0" windowWidth="28800" windowHeight="12330"/>
  </bookViews>
  <sheets>
    <sheet name="OD-SAŽETAK PR.I RASH. I FINANC." sheetId="1" r:id="rId1"/>
    <sheet name="OD-RAČ.PR.I RASH. prema ekonoms" sheetId="2" r:id="rId2"/>
    <sheet name="OD-RAČ.PR.I RASH. prema izvorim" sheetId="3" r:id="rId3"/>
    <sheet name="OD-RASH. prema funkcijskoj kl" sheetId="13" r:id="rId4"/>
    <sheet name="OD-Račun financ prema ekonom" sheetId="14" r:id="rId5"/>
    <sheet name="Račun financiranja prema izvori" sheetId="15" r:id="rId6"/>
    <sheet name="PD-Izvještaj po progr.ekon.izvo" sheetId="11" r:id="rId7"/>
    <sheet name="List1" sheetId="12" r:id="rId8"/>
  </sheets>
  <definedNames>
    <definedName name="_xlnm.Print_Area" localSheetId="6">'PD-Izvještaj po progr.ekon.izvo'!$A$1:$F$497</definedName>
  </definedNames>
  <calcPr calcId="162913"/>
</workbook>
</file>

<file path=xl/calcChain.xml><?xml version="1.0" encoding="utf-8"?>
<calcChain xmlns="http://schemas.openxmlformats.org/spreadsheetml/2006/main">
  <c r="E127" i="11" l="1"/>
  <c r="E112" i="11"/>
  <c r="D112" i="11"/>
  <c r="C112" i="11"/>
  <c r="G16" i="13" l="1"/>
  <c r="G15" i="13"/>
  <c r="F16" i="13"/>
  <c r="F15" i="13"/>
  <c r="E14" i="13"/>
  <c r="D14" i="13"/>
  <c r="C14" i="13"/>
  <c r="B14" i="13"/>
  <c r="F294" i="11" l="1"/>
  <c r="E293" i="11"/>
  <c r="D293" i="11"/>
  <c r="D292" i="11" s="1"/>
  <c r="C293" i="11"/>
  <c r="C292" i="11" s="1"/>
  <c r="S26" i="3"/>
  <c r="O25" i="3"/>
  <c r="F293" i="11" l="1"/>
  <c r="E292" i="11"/>
  <c r="F292" i="11" s="1"/>
  <c r="S44" i="3"/>
  <c r="S42" i="3"/>
  <c r="S36" i="3" l="1"/>
  <c r="E24" i="2" l="1"/>
  <c r="C494" i="11"/>
  <c r="C493" i="11" s="1"/>
  <c r="D494" i="11"/>
  <c r="D493" i="11" s="1"/>
  <c r="E494" i="11"/>
  <c r="E493" i="11" s="1"/>
  <c r="F495" i="11"/>
  <c r="D491" i="11"/>
  <c r="E491" i="11"/>
  <c r="C491" i="11"/>
  <c r="F496" i="11"/>
  <c r="F492" i="11"/>
  <c r="F490" i="11"/>
  <c r="E489" i="11"/>
  <c r="D489" i="11"/>
  <c r="C489" i="11"/>
  <c r="F488" i="11"/>
  <c r="E487" i="11"/>
  <c r="D487" i="11"/>
  <c r="C487" i="11"/>
  <c r="F491" i="11" l="1"/>
  <c r="D486" i="11"/>
  <c r="D485" i="11" s="1"/>
  <c r="F487" i="11"/>
  <c r="F494" i="11"/>
  <c r="E486" i="11"/>
  <c r="E485" i="11" s="1"/>
  <c r="C486" i="11"/>
  <c r="C485" i="11" s="1"/>
  <c r="F489" i="11"/>
  <c r="D307" i="11"/>
  <c r="E307" i="11"/>
  <c r="C307" i="11"/>
  <c r="F308" i="11"/>
  <c r="F280" i="11"/>
  <c r="E279" i="11"/>
  <c r="D279" i="11"/>
  <c r="C279" i="11"/>
  <c r="F278" i="11"/>
  <c r="E277" i="11"/>
  <c r="D277" i="11"/>
  <c r="D276" i="11" s="1"/>
  <c r="C277" i="11"/>
  <c r="C276" i="11" s="1"/>
  <c r="E266" i="11"/>
  <c r="D266" i="11"/>
  <c r="C266" i="11"/>
  <c r="F267" i="11"/>
  <c r="F241" i="11"/>
  <c r="E240" i="11"/>
  <c r="D240" i="11"/>
  <c r="C240" i="11"/>
  <c r="F237" i="11"/>
  <c r="E236" i="11"/>
  <c r="D236" i="11"/>
  <c r="C236" i="11"/>
  <c r="F114" i="11"/>
  <c r="C102" i="11"/>
  <c r="O44" i="3"/>
  <c r="O41" i="3"/>
  <c r="O45" i="3"/>
  <c r="O42" i="3"/>
  <c r="O39" i="3"/>
  <c r="O38" i="3"/>
  <c r="O36" i="3"/>
  <c r="O29" i="3"/>
  <c r="O16" i="3"/>
  <c r="C13" i="1"/>
  <c r="C43" i="2"/>
  <c r="C76" i="2"/>
  <c r="C65" i="2"/>
  <c r="C64" i="2"/>
  <c r="C61" i="2"/>
  <c r="C59" i="2"/>
  <c r="C55" i="2"/>
  <c r="C113" i="2"/>
  <c r="C107" i="2"/>
  <c r="C111" i="2"/>
  <c r="C110" i="2"/>
  <c r="C98" i="2"/>
  <c r="C70" i="2"/>
  <c r="C89" i="2"/>
  <c r="C95" i="2"/>
  <c r="C86" i="2"/>
  <c r="C74" i="2"/>
  <c r="C69" i="2"/>
  <c r="C101" i="2"/>
  <c r="C92" i="2"/>
  <c r="C84" i="2"/>
  <c r="C73" i="2"/>
  <c r="C77" i="2"/>
  <c r="C72" i="2"/>
  <c r="C82" i="2"/>
  <c r="C71" i="2"/>
  <c r="C42" i="2"/>
  <c r="F279" i="11" l="1"/>
  <c r="F486" i="11"/>
  <c r="F277" i="11"/>
  <c r="E276" i="11"/>
  <c r="F236" i="11"/>
  <c r="F276" i="11"/>
  <c r="F240" i="11"/>
  <c r="C75" i="2"/>
  <c r="U25" i="3" l="1"/>
  <c r="U22" i="3"/>
  <c r="F24" i="1"/>
  <c r="G24" i="1"/>
  <c r="D43" i="2" l="1"/>
  <c r="D333" i="11"/>
  <c r="C333" i="11"/>
  <c r="F255" i="11"/>
  <c r="E254" i="11"/>
  <c r="D254" i="11"/>
  <c r="C254" i="11"/>
  <c r="E249" i="11"/>
  <c r="D249" i="11"/>
  <c r="C249" i="11"/>
  <c r="F250" i="11"/>
  <c r="E214" i="11"/>
  <c r="D214" i="11"/>
  <c r="C375" i="11"/>
  <c r="C329" i="11"/>
  <c r="C247" i="11"/>
  <c r="C214" i="11"/>
  <c r="F215" i="11"/>
  <c r="F254" i="11" l="1"/>
  <c r="Q43" i="3"/>
  <c r="O43" i="3"/>
  <c r="D95" i="2"/>
  <c r="D86" i="2"/>
  <c r="D101" i="2"/>
  <c r="E335" i="11" l="1"/>
  <c r="E333" i="11" s="1"/>
  <c r="E340" i="11"/>
  <c r="F391" i="11"/>
  <c r="E390" i="11"/>
  <c r="D390" i="11"/>
  <c r="D389" i="11" s="1"/>
  <c r="C390" i="11"/>
  <c r="C389" i="11" s="1"/>
  <c r="F379" i="11"/>
  <c r="E378" i="11"/>
  <c r="E377" i="11" s="1"/>
  <c r="D378" i="11"/>
  <c r="D377" i="11" s="1"/>
  <c r="C378" i="11"/>
  <c r="C377" i="11" s="1"/>
  <c r="F376" i="11"/>
  <c r="E375" i="11"/>
  <c r="D375" i="11"/>
  <c r="F374" i="11"/>
  <c r="E373" i="11"/>
  <c r="D373" i="11"/>
  <c r="C373" i="11"/>
  <c r="F360" i="11"/>
  <c r="E359" i="11"/>
  <c r="E358" i="11" s="1"/>
  <c r="E357" i="11" s="1"/>
  <c r="D359" i="11"/>
  <c r="D358" i="11" s="1"/>
  <c r="D357" i="11" s="1"/>
  <c r="C359" i="11"/>
  <c r="C358" i="11" s="1"/>
  <c r="C357" i="11" s="1"/>
  <c r="E312" i="11"/>
  <c r="D312" i="11"/>
  <c r="C312" i="11"/>
  <c r="E309" i="11"/>
  <c r="D309" i="11"/>
  <c r="C309" i="11"/>
  <c r="F314" i="11"/>
  <c r="F313" i="11"/>
  <c r="E304" i="11"/>
  <c r="D304" i="11"/>
  <c r="C304" i="11"/>
  <c r="E207" i="11"/>
  <c r="D207" i="11"/>
  <c r="C207" i="11"/>
  <c r="E28" i="11"/>
  <c r="F19" i="11"/>
  <c r="C18" i="11"/>
  <c r="C17" i="11" s="1"/>
  <c r="C21" i="11" s="1"/>
  <c r="E18" i="11"/>
  <c r="E17" i="11" s="1"/>
  <c r="F307" i="11" l="1"/>
  <c r="F373" i="11"/>
  <c r="F378" i="11"/>
  <c r="F390" i="11"/>
  <c r="F375" i="11"/>
  <c r="E389" i="11"/>
  <c r="F377" i="11"/>
  <c r="F359" i="11"/>
  <c r="F312" i="11"/>
  <c r="D18" i="11"/>
  <c r="D17" i="11" s="1"/>
  <c r="D21" i="11" s="1"/>
  <c r="F20" i="11"/>
  <c r="E21" i="11"/>
  <c r="F17" i="11" l="1"/>
  <c r="F18" i="11"/>
  <c r="F21" i="11"/>
  <c r="U48" i="3"/>
  <c r="B85" i="2"/>
  <c r="O17" i="3" l="1"/>
  <c r="Q17" i="3"/>
  <c r="D28" i="11" l="1"/>
  <c r="E92" i="11" l="1"/>
  <c r="D92" i="11"/>
  <c r="C92" i="11"/>
  <c r="F94" i="11"/>
  <c r="F457" i="11"/>
  <c r="E456" i="11"/>
  <c r="D456" i="11"/>
  <c r="D455" i="11" s="1"/>
  <c r="D454" i="11" s="1"/>
  <c r="C456" i="11"/>
  <c r="C455" i="11" s="1"/>
  <c r="C454" i="11" s="1"/>
  <c r="E446" i="11"/>
  <c r="D446" i="11"/>
  <c r="C446" i="11"/>
  <c r="F448" i="11"/>
  <c r="F438" i="11"/>
  <c r="E437" i="11"/>
  <c r="E436" i="11" s="1"/>
  <c r="E435" i="11" s="1"/>
  <c r="D437" i="11"/>
  <c r="C437" i="11"/>
  <c r="C436" i="11" s="1"/>
  <c r="C435" i="11" s="1"/>
  <c r="C411" i="11"/>
  <c r="D411" i="11"/>
  <c r="E411" i="11"/>
  <c r="F351" i="11"/>
  <c r="E350" i="11"/>
  <c r="D350" i="11"/>
  <c r="D349" i="11" s="1"/>
  <c r="C350" i="11"/>
  <c r="C349" i="11" s="1"/>
  <c r="E326" i="11"/>
  <c r="D326" i="11"/>
  <c r="C326" i="11"/>
  <c r="F417" i="11"/>
  <c r="E416" i="11"/>
  <c r="E415" i="11" s="1"/>
  <c r="D416" i="11"/>
  <c r="D415" i="11" s="1"/>
  <c r="C416" i="11"/>
  <c r="C415" i="11" s="1"/>
  <c r="F414" i="11"/>
  <c r="E413" i="11"/>
  <c r="D413" i="11"/>
  <c r="C413" i="11"/>
  <c r="F412" i="11"/>
  <c r="F409" i="11"/>
  <c r="F408" i="11"/>
  <c r="E407" i="11"/>
  <c r="D407" i="11"/>
  <c r="C407" i="11"/>
  <c r="F406" i="11"/>
  <c r="E405" i="11"/>
  <c r="D405" i="11"/>
  <c r="C405" i="11"/>
  <c r="F404" i="11"/>
  <c r="F403" i="11"/>
  <c r="F402" i="11"/>
  <c r="E401" i="11"/>
  <c r="D401" i="11"/>
  <c r="C401" i="11"/>
  <c r="C315" i="11"/>
  <c r="C306" i="11" s="1"/>
  <c r="F269" i="11"/>
  <c r="E268" i="11"/>
  <c r="D268" i="11"/>
  <c r="C268" i="11"/>
  <c r="E247" i="11"/>
  <c r="D247" i="11"/>
  <c r="E243" i="11"/>
  <c r="D243" i="11"/>
  <c r="E238" i="11"/>
  <c r="E235" i="11" s="1"/>
  <c r="D238" i="11"/>
  <c r="D235" i="11" s="1"/>
  <c r="C243" i="11"/>
  <c r="C242" i="11" s="1"/>
  <c r="F253" i="11"/>
  <c r="E252" i="11"/>
  <c r="E251" i="11" s="1"/>
  <c r="D252" i="11"/>
  <c r="D251" i="11" s="1"/>
  <c r="C252" i="11"/>
  <c r="C251" i="11" s="1"/>
  <c r="F248" i="11"/>
  <c r="F246" i="11"/>
  <c r="F239" i="11"/>
  <c r="C238" i="11"/>
  <c r="C235" i="11" s="1"/>
  <c r="C224" i="11"/>
  <c r="F225" i="11"/>
  <c r="E224" i="11"/>
  <c r="D224" i="11"/>
  <c r="E220" i="11"/>
  <c r="D220" i="11"/>
  <c r="C220" i="11"/>
  <c r="F221" i="11"/>
  <c r="E218" i="11"/>
  <c r="D218" i="11"/>
  <c r="C218" i="11"/>
  <c r="F219" i="11"/>
  <c r="E64" i="11"/>
  <c r="D64" i="11"/>
  <c r="C64" i="11"/>
  <c r="F66" i="11"/>
  <c r="C28" i="11"/>
  <c r="D242" i="11" l="1"/>
  <c r="D234" i="11" s="1"/>
  <c r="C234" i="11"/>
  <c r="E242" i="11"/>
  <c r="C400" i="11"/>
  <c r="F456" i="11"/>
  <c r="D410" i="11"/>
  <c r="E400" i="11"/>
  <c r="E410" i="11"/>
  <c r="C410" i="11"/>
  <c r="D400" i="11"/>
  <c r="D399" i="11" s="1"/>
  <c r="F437" i="11"/>
  <c r="E455" i="11"/>
  <c r="D436" i="11"/>
  <c r="D435" i="11" s="1"/>
  <c r="F435" i="11" s="1"/>
  <c r="F411" i="11"/>
  <c r="F350" i="11"/>
  <c r="E349" i="11"/>
  <c r="F349" i="11" s="1"/>
  <c r="F401" i="11"/>
  <c r="F407" i="11"/>
  <c r="F416" i="11"/>
  <c r="F405" i="11"/>
  <c r="F415" i="11"/>
  <c r="F413" i="11"/>
  <c r="F268" i="11"/>
  <c r="F238" i="11"/>
  <c r="F224" i="11"/>
  <c r="F266" i="11"/>
  <c r="F252" i="11"/>
  <c r="F247" i="11"/>
  <c r="U39" i="3"/>
  <c r="U28" i="3"/>
  <c r="S14" i="3"/>
  <c r="Q14" i="3"/>
  <c r="O14" i="3"/>
  <c r="M14" i="3"/>
  <c r="U19" i="3"/>
  <c r="F251" i="11" l="1"/>
  <c r="F249" i="11"/>
  <c r="C399" i="11"/>
  <c r="E399" i="11"/>
  <c r="E454" i="11"/>
  <c r="F454" i="11" s="1"/>
  <c r="F455" i="11"/>
  <c r="F436" i="11"/>
  <c r="F410" i="11"/>
  <c r="F400" i="11"/>
  <c r="E234" i="11"/>
  <c r="F101" i="2"/>
  <c r="C100" i="2"/>
  <c r="B100" i="2"/>
  <c r="E16" i="2"/>
  <c r="D16" i="2"/>
  <c r="B16" i="2"/>
  <c r="C16" i="2"/>
  <c r="G18" i="2"/>
  <c r="F18" i="2"/>
  <c r="F399" i="11" l="1"/>
  <c r="G101" i="2"/>
  <c r="E100" i="2"/>
  <c r="F100" i="2" s="1"/>
  <c r="D100" i="2"/>
  <c r="G100" i="2" l="1"/>
  <c r="D13" i="13"/>
  <c r="C13" i="13"/>
  <c r="E13" i="13" l="1"/>
  <c r="G13" i="13" s="1"/>
  <c r="G14" i="13"/>
  <c r="E67" i="11"/>
  <c r="D381" i="11"/>
  <c r="E102" i="11"/>
  <c r="D102" i="11"/>
  <c r="F104" i="11"/>
  <c r="D67" i="11"/>
  <c r="E427" i="11"/>
  <c r="D427" i="11"/>
  <c r="C427" i="11"/>
  <c r="F429" i="11"/>
  <c r="E388" i="11"/>
  <c r="D388" i="11"/>
  <c r="C388" i="11"/>
  <c r="E343" i="11"/>
  <c r="D343" i="11"/>
  <c r="C343" i="11"/>
  <c r="F345" i="11"/>
  <c r="F316" i="11"/>
  <c r="E315" i="11"/>
  <c r="E306" i="11" s="1"/>
  <c r="D315" i="11"/>
  <c r="D306" i="11" s="1"/>
  <c r="F310" i="11"/>
  <c r="F265" i="11"/>
  <c r="F264" i="11"/>
  <c r="E263" i="11"/>
  <c r="E262" i="11" s="1"/>
  <c r="D263" i="11"/>
  <c r="C263" i="11"/>
  <c r="E302" i="11"/>
  <c r="D302" i="11"/>
  <c r="D301" i="11" s="1"/>
  <c r="C302" i="11"/>
  <c r="F305" i="11"/>
  <c r="F303" i="11"/>
  <c r="F228" i="11"/>
  <c r="E227" i="11"/>
  <c r="E226" i="11" s="1"/>
  <c r="D227" i="11"/>
  <c r="D226" i="11" s="1"/>
  <c r="C227" i="11"/>
  <c r="C226" i="11" s="1"/>
  <c r="F123" i="11"/>
  <c r="E122" i="11"/>
  <c r="D122" i="11"/>
  <c r="D121" i="11" s="1"/>
  <c r="D124" i="11" s="1"/>
  <c r="C122" i="11"/>
  <c r="C121" i="11" s="1"/>
  <c r="C124" i="11" s="1"/>
  <c r="F40" i="11"/>
  <c r="F39" i="11" s="1"/>
  <c r="E40" i="11"/>
  <c r="E39" i="11" s="1"/>
  <c r="D40" i="11"/>
  <c r="D39" i="11" s="1"/>
  <c r="C40" i="11"/>
  <c r="C39" i="11" s="1"/>
  <c r="U47" i="3"/>
  <c r="U45" i="3"/>
  <c r="U44" i="3"/>
  <c r="U42" i="3"/>
  <c r="U41" i="3"/>
  <c r="U38" i="3"/>
  <c r="D300" i="11" l="1"/>
  <c r="C262" i="11"/>
  <c r="C261" i="11" s="1"/>
  <c r="D262" i="11"/>
  <c r="D261" i="11" s="1"/>
  <c r="F389" i="11"/>
  <c r="F315" i="11"/>
  <c r="C301" i="11"/>
  <c r="C300" i="11" s="1"/>
  <c r="E301" i="11"/>
  <c r="E300" i="11" s="1"/>
  <c r="F263" i="11"/>
  <c r="F122" i="11"/>
  <c r="E261" i="11"/>
  <c r="F226" i="11"/>
  <c r="F302" i="11"/>
  <c r="F304" i="11"/>
  <c r="F227" i="11"/>
  <c r="E121" i="11"/>
  <c r="E124" i="11" s="1"/>
  <c r="F124" i="11" s="1"/>
  <c r="W30" i="3"/>
  <c r="U27" i="3"/>
  <c r="W48" i="3"/>
  <c r="W25" i="3"/>
  <c r="W22" i="3"/>
  <c r="Q26" i="3"/>
  <c r="O26" i="3"/>
  <c r="M26" i="3"/>
  <c r="W28" i="3"/>
  <c r="F262" i="11" l="1"/>
  <c r="F261" i="11"/>
  <c r="U26" i="3"/>
  <c r="F388" i="11"/>
  <c r="F121" i="11"/>
  <c r="F301" i="11"/>
  <c r="D97" i="2"/>
  <c r="E49" i="2" l="1"/>
  <c r="E48" i="2" s="1"/>
  <c r="E47" i="2" s="1"/>
  <c r="D49" i="2"/>
  <c r="D48" i="2" s="1"/>
  <c r="D47" i="2" s="1"/>
  <c r="C49" i="2"/>
  <c r="C48" i="2" s="1"/>
  <c r="C47" i="2" s="1"/>
  <c r="G50" i="2"/>
  <c r="F49" i="2"/>
  <c r="F48" i="2" s="1"/>
  <c r="F47" i="2" s="1"/>
  <c r="B49" i="2"/>
  <c r="B48" i="2" s="1"/>
  <c r="B47" i="2" s="1"/>
  <c r="G14" i="1"/>
  <c r="F14" i="1"/>
  <c r="D23" i="1"/>
  <c r="E18" i="1"/>
  <c r="G49" i="2" l="1"/>
  <c r="G48" i="2" l="1"/>
  <c r="G47" i="2" l="1"/>
  <c r="F477" i="11" l="1"/>
  <c r="F468" i="11"/>
  <c r="F447" i="11"/>
  <c r="F428" i="11"/>
  <c r="F382" i="11"/>
  <c r="F372" i="11"/>
  <c r="F371" i="11"/>
  <c r="F369" i="11"/>
  <c r="F348" i="11"/>
  <c r="F344" i="11"/>
  <c r="F342" i="11"/>
  <c r="F340" i="11"/>
  <c r="F339" i="11"/>
  <c r="F338" i="11"/>
  <c r="F335" i="11"/>
  <c r="F334" i="11"/>
  <c r="F332" i="11"/>
  <c r="F331" i="11"/>
  <c r="F330" i="11"/>
  <c r="F327" i="11"/>
  <c r="F325" i="11"/>
  <c r="F291" i="11"/>
  <c r="F289" i="11"/>
  <c r="F287" i="11"/>
  <c r="F285" i="11"/>
  <c r="F284" i="11"/>
  <c r="F283" i="11"/>
  <c r="F245" i="11"/>
  <c r="F244" i="11"/>
  <c r="F223" i="11"/>
  <c r="F216" i="11"/>
  <c r="F212" i="11"/>
  <c r="F210" i="11"/>
  <c r="F208" i="11"/>
  <c r="F196" i="11"/>
  <c r="F185" i="11"/>
  <c r="F183" i="11"/>
  <c r="F172" i="11"/>
  <c r="F169" i="11"/>
  <c r="F166" i="11"/>
  <c r="F165" i="11"/>
  <c r="F164" i="11"/>
  <c r="F163" i="11"/>
  <c r="F162" i="11"/>
  <c r="F158" i="11"/>
  <c r="F157" i="11"/>
  <c r="F156" i="11"/>
  <c r="F155" i="11"/>
  <c r="F154" i="11"/>
  <c r="F153" i="11"/>
  <c r="F152" i="11"/>
  <c r="F151" i="11"/>
  <c r="F150" i="11"/>
  <c r="F148" i="11"/>
  <c r="F147" i="11"/>
  <c r="F146" i="11"/>
  <c r="F145" i="11"/>
  <c r="F144" i="11"/>
  <c r="F142" i="11"/>
  <c r="F141" i="11"/>
  <c r="F140" i="11"/>
  <c r="E337" i="11"/>
  <c r="E209" i="11"/>
  <c r="D476" i="11"/>
  <c r="D475" i="11" s="1"/>
  <c r="E476" i="11"/>
  <c r="E475" i="11" s="1"/>
  <c r="E474" i="11" s="1"/>
  <c r="D467" i="11"/>
  <c r="D466" i="11" s="1"/>
  <c r="D465" i="11" s="1"/>
  <c r="E467" i="11"/>
  <c r="E466" i="11" s="1"/>
  <c r="E465" i="11" s="1"/>
  <c r="D445" i="11"/>
  <c r="E445" i="11"/>
  <c r="E444" i="11" s="1"/>
  <c r="D426" i="11"/>
  <c r="D425" i="11" s="1"/>
  <c r="E426" i="11"/>
  <c r="E425" i="11" s="1"/>
  <c r="D380" i="11"/>
  <c r="E381" i="11"/>
  <c r="D370" i="11"/>
  <c r="E370" i="11"/>
  <c r="D368" i="11"/>
  <c r="E368" i="11"/>
  <c r="E367" i="11" s="1"/>
  <c r="D347" i="11"/>
  <c r="D346" i="11" s="1"/>
  <c r="E347" i="11"/>
  <c r="E346" i="11" s="1"/>
  <c r="D341" i="11"/>
  <c r="E341" i="11"/>
  <c r="D337" i="11"/>
  <c r="D329" i="11"/>
  <c r="E329" i="11"/>
  <c r="D324" i="11"/>
  <c r="E324" i="11"/>
  <c r="E323" i="11" s="1"/>
  <c r="D290" i="11"/>
  <c r="E290" i="11"/>
  <c r="D288" i="11"/>
  <c r="E288" i="11"/>
  <c r="D286" i="11"/>
  <c r="E286" i="11"/>
  <c r="D282" i="11"/>
  <c r="E282" i="11"/>
  <c r="D222" i="11"/>
  <c r="D213" i="11" s="1"/>
  <c r="E222" i="11"/>
  <c r="E213" i="11" s="1"/>
  <c r="D211" i="11"/>
  <c r="E211" i="11"/>
  <c r="D209" i="11"/>
  <c r="F207" i="11"/>
  <c r="D195" i="11"/>
  <c r="D194" i="11" s="1"/>
  <c r="D193" i="11" s="1"/>
  <c r="E195" i="11"/>
  <c r="E194" i="11" s="1"/>
  <c r="E193" i="11" s="1"/>
  <c r="D182" i="11"/>
  <c r="D181" i="11" s="1"/>
  <c r="D180" i="11" s="1"/>
  <c r="E182" i="11"/>
  <c r="E181" i="11" s="1"/>
  <c r="E180" i="11" s="1"/>
  <c r="D171" i="11"/>
  <c r="D170" i="11" s="1"/>
  <c r="E171" i="11"/>
  <c r="D168" i="11"/>
  <c r="D167" i="11" s="1"/>
  <c r="E168" i="11"/>
  <c r="E167" i="11" s="1"/>
  <c r="D161" i="11"/>
  <c r="E161" i="11"/>
  <c r="D159" i="11"/>
  <c r="E159" i="11"/>
  <c r="D149" i="11"/>
  <c r="E149" i="11"/>
  <c r="E143" i="11"/>
  <c r="D143" i="11"/>
  <c r="E139" i="11"/>
  <c r="D139" i="11"/>
  <c r="C476" i="11"/>
  <c r="C475" i="11" s="1"/>
  <c r="C474" i="11" s="1"/>
  <c r="C445" i="11"/>
  <c r="C444" i="11" s="1"/>
  <c r="C467" i="11"/>
  <c r="C466" i="11" s="1"/>
  <c r="C465" i="11" s="1"/>
  <c r="C426" i="11"/>
  <c r="C425" i="11" s="1"/>
  <c r="C368" i="11"/>
  <c r="C370" i="11"/>
  <c r="C381" i="11"/>
  <c r="C380" i="11" s="1"/>
  <c r="C347" i="11"/>
  <c r="C346" i="11" s="1"/>
  <c r="C324" i="11"/>
  <c r="C341" i="11"/>
  <c r="C337" i="11"/>
  <c r="C282" i="11"/>
  <c r="C286" i="11"/>
  <c r="C288" i="11"/>
  <c r="C290" i="11"/>
  <c r="C209" i="11"/>
  <c r="C211" i="11"/>
  <c r="C222" i="11"/>
  <c r="C213" i="11" s="1"/>
  <c r="C195" i="11"/>
  <c r="C194" i="11" s="1"/>
  <c r="C193" i="11" s="1"/>
  <c r="C182" i="11"/>
  <c r="C181" i="11" s="1"/>
  <c r="C180" i="11" s="1"/>
  <c r="D367" i="11" l="1"/>
  <c r="D366" i="11"/>
  <c r="C367" i="11"/>
  <c r="C366" i="11" s="1"/>
  <c r="D323" i="11"/>
  <c r="C323" i="11"/>
  <c r="F218" i="11"/>
  <c r="F220" i="11"/>
  <c r="F180" i="11"/>
  <c r="F211" i="11"/>
  <c r="F309" i="11"/>
  <c r="F288" i="11"/>
  <c r="F425" i="11"/>
  <c r="F139" i="11"/>
  <c r="F343" i="11"/>
  <c r="F326" i="11"/>
  <c r="F381" i="11"/>
  <c r="F193" i="11"/>
  <c r="F282" i="11"/>
  <c r="F333" i="11"/>
  <c r="F341" i="11"/>
  <c r="F286" i="11"/>
  <c r="F214" i="11"/>
  <c r="F290" i="11"/>
  <c r="F368" i="11"/>
  <c r="F171" i="11"/>
  <c r="E170" i="11"/>
  <c r="F170" i="11" s="1"/>
  <c r="F143" i="11"/>
  <c r="F234" i="11"/>
  <c r="E380" i="11"/>
  <c r="F380" i="11" s="1"/>
  <c r="F329" i="11"/>
  <c r="F209" i="11"/>
  <c r="F427" i="11"/>
  <c r="F161" i="11"/>
  <c r="F337" i="11"/>
  <c r="F167" i="11"/>
  <c r="F324" i="11"/>
  <c r="F222" i="11"/>
  <c r="F370" i="11"/>
  <c r="F195" i="11"/>
  <c r="D474" i="11"/>
  <c r="F474" i="11" s="1"/>
  <c r="F475" i="11"/>
  <c r="F476" i="11"/>
  <c r="F465" i="11"/>
  <c r="F466" i="11"/>
  <c r="F467" i="11"/>
  <c r="D444" i="11"/>
  <c r="F444" i="11" s="1"/>
  <c r="F445" i="11"/>
  <c r="F446" i="11"/>
  <c r="F426" i="11"/>
  <c r="F346" i="11"/>
  <c r="F347" i="11"/>
  <c r="F242" i="11"/>
  <c r="F243" i="11"/>
  <c r="D206" i="11"/>
  <c r="F194" i="11"/>
  <c r="F181" i="11"/>
  <c r="F182" i="11"/>
  <c r="F168" i="11"/>
  <c r="F149" i="11"/>
  <c r="D138" i="11"/>
  <c r="D137" i="11" s="1"/>
  <c r="E206" i="11"/>
  <c r="D328" i="11"/>
  <c r="E328" i="11"/>
  <c r="E322" i="11" s="1"/>
  <c r="D281" i="11"/>
  <c r="D275" i="11" s="1"/>
  <c r="E281" i="11"/>
  <c r="E275" i="11" s="1"/>
  <c r="E138" i="11"/>
  <c r="C328" i="11"/>
  <c r="C281" i="11"/>
  <c r="C275" i="11" s="1"/>
  <c r="C206" i="11"/>
  <c r="C171" i="11"/>
  <c r="C170" i="11" s="1"/>
  <c r="C168" i="11"/>
  <c r="C167" i="11" s="1"/>
  <c r="C161" i="11"/>
  <c r="C159" i="11"/>
  <c r="C149" i="11"/>
  <c r="C143" i="11"/>
  <c r="C139" i="11"/>
  <c r="F113" i="11"/>
  <c r="F103" i="11"/>
  <c r="F93" i="11"/>
  <c r="F81" i="11"/>
  <c r="F73" i="11"/>
  <c r="F71" i="11"/>
  <c r="F70" i="11"/>
  <c r="F68" i="11"/>
  <c r="F65" i="11"/>
  <c r="F56" i="11"/>
  <c r="F53" i="11"/>
  <c r="F50" i="11"/>
  <c r="F38" i="11"/>
  <c r="F29" i="11"/>
  <c r="E111" i="11"/>
  <c r="E115" i="11" s="1"/>
  <c r="D111" i="11"/>
  <c r="D115" i="11" s="1"/>
  <c r="C111" i="11"/>
  <c r="C115" i="11" s="1"/>
  <c r="E101" i="11"/>
  <c r="E105" i="11" s="1"/>
  <c r="D101" i="11"/>
  <c r="D105" i="11" s="1"/>
  <c r="C101" i="11"/>
  <c r="C105" i="11" s="1"/>
  <c r="E91" i="11"/>
  <c r="E95" i="11" s="1"/>
  <c r="D91" i="11"/>
  <c r="C91" i="11"/>
  <c r="C95" i="11" s="1"/>
  <c r="E37" i="11"/>
  <c r="D37" i="11"/>
  <c r="C37" i="11"/>
  <c r="C36" i="11" s="1"/>
  <c r="C42" i="11" s="1"/>
  <c r="E55" i="11"/>
  <c r="D55" i="11"/>
  <c r="D54" i="11" s="1"/>
  <c r="C55" i="11"/>
  <c r="C54" i="11" s="1"/>
  <c r="E27" i="11"/>
  <c r="E30" i="11" s="1"/>
  <c r="D27" i="11"/>
  <c r="D30" i="11" s="1"/>
  <c r="C27" i="11"/>
  <c r="C30" i="11" s="1"/>
  <c r="E80" i="11"/>
  <c r="D80" i="11"/>
  <c r="D83" i="11" s="1"/>
  <c r="C80" i="11"/>
  <c r="C83" i="11" s="1"/>
  <c r="E52" i="11"/>
  <c r="E51" i="11" s="1"/>
  <c r="D52" i="11"/>
  <c r="D51" i="11" s="1"/>
  <c r="C52" i="11"/>
  <c r="C51" i="11" s="1"/>
  <c r="E49" i="11"/>
  <c r="E48" i="11" s="1"/>
  <c r="D49" i="11"/>
  <c r="D48" i="11" s="1"/>
  <c r="C49" i="11"/>
  <c r="C48" i="11" s="1"/>
  <c r="E72" i="11"/>
  <c r="D72" i="11"/>
  <c r="C72" i="11"/>
  <c r="E69" i="11"/>
  <c r="D69" i="11"/>
  <c r="C69" i="11"/>
  <c r="C67" i="11"/>
  <c r="W47" i="3"/>
  <c r="W45" i="3"/>
  <c r="W44" i="3"/>
  <c r="W42" i="3"/>
  <c r="W41" i="3"/>
  <c r="W39" i="3"/>
  <c r="W38" i="3"/>
  <c r="W36" i="3"/>
  <c r="W35" i="3"/>
  <c r="W27" i="3"/>
  <c r="W24" i="3"/>
  <c r="W21" i="3"/>
  <c r="W19" i="3"/>
  <c r="W18" i="3"/>
  <c r="W16" i="3"/>
  <c r="W15" i="3"/>
  <c r="U36" i="3"/>
  <c r="U35" i="3"/>
  <c r="U24" i="3"/>
  <c r="U21" i="3"/>
  <c r="U18" i="3"/>
  <c r="U16" i="3"/>
  <c r="U15" i="3"/>
  <c r="S23" i="3"/>
  <c r="Q23" i="3"/>
  <c r="O23" i="3"/>
  <c r="M23" i="3"/>
  <c r="S20" i="3"/>
  <c r="Q20" i="3"/>
  <c r="O20" i="3"/>
  <c r="M20" i="3"/>
  <c r="S17" i="3"/>
  <c r="M17" i="3"/>
  <c r="C126" i="11" l="1"/>
  <c r="E366" i="11"/>
  <c r="E126" i="11"/>
  <c r="C322" i="11"/>
  <c r="D322" i="11"/>
  <c r="F235" i="11"/>
  <c r="D63" i="11"/>
  <c r="D74" i="11" s="1"/>
  <c r="E63" i="11"/>
  <c r="C63" i="11"/>
  <c r="C74" i="11" s="1"/>
  <c r="F358" i="11"/>
  <c r="F357" i="11"/>
  <c r="C205" i="11"/>
  <c r="D205" i="11"/>
  <c r="E205" i="11"/>
  <c r="F206" i="11"/>
  <c r="U23" i="3"/>
  <c r="W20" i="3"/>
  <c r="W23" i="3"/>
  <c r="W17" i="3"/>
  <c r="U20" i="3"/>
  <c r="U17" i="3"/>
  <c r="F367" i="11"/>
  <c r="F366" i="11"/>
  <c r="F328" i="11"/>
  <c r="F323" i="11"/>
  <c r="F300" i="11"/>
  <c r="F306" i="11"/>
  <c r="F275" i="11"/>
  <c r="F281" i="11"/>
  <c r="F213" i="11"/>
  <c r="E137" i="11"/>
  <c r="E497" i="11" s="1"/>
  <c r="F138" i="11"/>
  <c r="F115" i="11"/>
  <c r="F51" i="11"/>
  <c r="F64" i="11"/>
  <c r="F80" i="11"/>
  <c r="F27" i="11"/>
  <c r="F48" i="11"/>
  <c r="F72" i="11"/>
  <c r="C138" i="11"/>
  <c r="C137" i="11" s="1"/>
  <c r="F37" i="11"/>
  <c r="F55" i="11"/>
  <c r="E83" i="11"/>
  <c r="F83" i="11" s="1"/>
  <c r="F67" i="11"/>
  <c r="F69" i="11"/>
  <c r="F105" i="11"/>
  <c r="C57" i="11"/>
  <c r="F91" i="11"/>
  <c r="D95" i="11"/>
  <c r="D126" i="11" s="1"/>
  <c r="F28" i="11"/>
  <c r="F52" i="11"/>
  <c r="F101" i="11"/>
  <c r="F102" i="11"/>
  <c r="F30" i="11"/>
  <c r="D57" i="11"/>
  <c r="F112" i="11"/>
  <c r="F111" i="11"/>
  <c r="F49" i="11"/>
  <c r="F92" i="11"/>
  <c r="D36" i="11"/>
  <c r="D42" i="11" s="1"/>
  <c r="E36" i="11"/>
  <c r="E42" i="11" s="1"/>
  <c r="E54" i="11"/>
  <c r="S37" i="3"/>
  <c r="Q37" i="3"/>
  <c r="O37" i="3"/>
  <c r="M37" i="3"/>
  <c r="S49" i="3"/>
  <c r="Q49" i="3"/>
  <c r="O49" i="3"/>
  <c r="M49" i="3"/>
  <c r="S46" i="3"/>
  <c r="Q46" i="3"/>
  <c r="O46" i="3"/>
  <c r="M46" i="3"/>
  <c r="S43" i="3"/>
  <c r="M43" i="3"/>
  <c r="S40" i="3"/>
  <c r="Q40" i="3"/>
  <c r="O40" i="3"/>
  <c r="M40" i="3"/>
  <c r="S34" i="3"/>
  <c r="Q34" i="3"/>
  <c r="O34" i="3"/>
  <c r="M34" i="3"/>
  <c r="S29" i="3"/>
  <c r="S31" i="3" s="1"/>
  <c r="Q29" i="3"/>
  <c r="Q31" i="3" s="1"/>
  <c r="O31" i="3"/>
  <c r="M29" i="3"/>
  <c r="W26" i="3"/>
  <c r="D497" i="11" l="1"/>
  <c r="C497" i="11"/>
  <c r="D125" i="11"/>
  <c r="C125" i="11"/>
  <c r="C127" i="11" s="1"/>
  <c r="F137" i="11"/>
  <c r="U46" i="3"/>
  <c r="U43" i="3"/>
  <c r="U37" i="3"/>
  <c r="U40" i="3"/>
  <c r="W29" i="3"/>
  <c r="U14" i="3"/>
  <c r="F95" i="11"/>
  <c r="F205" i="11"/>
  <c r="W43" i="3"/>
  <c r="W40" i="3"/>
  <c r="W34" i="3"/>
  <c r="W37" i="3"/>
  <c r="W46" i="3"/>
  <c r="U34" i="3"/>
  <c r="W14" i="3"/>
  <c r="F322" i="11"/>
  <c r="E57" i="11"/>
  <c r="F57" i="11" s="1"/>
  <c r="F54" i="11"/>
  <c r="E74" i="11"/>
  <c r="F74" i="11" s="1"/>
  <c r="F63" i="11"/>
  <c r="F36" i="11"/>
  <c r="S52" i="3"/>
  <c r="Q52" i="3"/>
  <c r="M52" i="3"/>
  <c r="O52" i="3"/>
  <c r="M31" i="3"/>
  <c r="G113" i="2"/>
  <c r="G111" i="2"/>
  <c r="G110" i="2"/>
  <c r="G107" i="2"/>
  <c r="G103" i="2"/>
  <c r="G98" i="2"/>
  <c r="G95" i="2"/>
  <c r="G92" i="2"/>
  <c r="G91" i="2"/>
  <c r="G90" i="2"/>
  <c r="G89" i="2"/>
  <c r="G88" i="2"/>
  <c r="G86" i="2"/>
  <c r="G84" i="2"/>
  <c r="G83" i="2"/>
  <c r="G82" i="2"/>
  <c r="G81" i="2"/>
  <c r="G80" i="2"/>
  <c r="G79" i="2"/>
  <c r="G78" i="2"/>
  <c r="G77" i="2"/>
  <c r="G76" i="2"/>
  <c r="G74" i="2"/>
  <c r="G73" i="2"/>
  <c r="G72" i="2"/>
  <c r="G71" i="2"/>
  <c r="G70" i="2"/>
  <c r="G69" i="2"/>
  <c r="G67" i="2"/>
  <c r="G66" i="2"/>
  <c r="G65" i="2"/>
  <c r="G64" i="2"/>
  <c r="G61" i="2"/>
  <c r="G59" i="2"/>
  <c r="G57" i="2"/>
  <c r="G56" i="2"/>
  <c r="G55" i="2"/>
  <c r="G46" i="2"/>
  <c r="G43" i="2"/>
  <c r="G42" i="2"/>
  <c r="G38" i="2"/>
  <c r="G36" i="2"/>
  <c r="G33" i="2"/>
  <c r="G30" i="2"/>
  <c r="G27" i="2"/>
  <c r="G23" i="2"/>
  <c r="G22" i="2"/>
  <c r="G20" i="2"/>
  <c r="G17" i="2"/>
  <c r="F113" i="2"/>
  <c r="F111" i="2"/>
  <c r="F107" i="2"/>
  <c r="F103" i="2"/>
  <c r="F98" i="2"/>
  <c r="F95" i="2"/>
  <c r="F92" i="2"/>
  <c r="F91" i="2"/>
  <c r="F90" i="2"/>
  <c r="F89" i="2"/>
  <c r="F88" i="2"/>
  <c r="F84" i="2"/>
  <c r="F83" i="2"/>
  <c r="F82" i="2"/>
  <c r="F81" i="2"/>
  <c r="F80" i="2"/>
  <c r="F79" i="2"/>
  <c r="F78" i="2"/>
  <c r="F77" i="2"/>
  <c r="F76" i="2"/>
  <c r="F74" i="2"/>
  <c r="F73" i="2"/>
  <c r="F72" i="2"/>
  <c r="F71" i="2"/>
  <c r="F70" i="2"/>
  <c r="F69" i="2"/>
  <c r="F67" i="2"/>
  <c r="F66" i="2"/>
  <c r="F65" i="2"/>
  <c r="F64" i="2"/>
  <c r="F61" i="2"/>
  <c r="F59" i="2"/>
  <c r="F57" i="2"/>
  <c r="F56" i="2"/>
  <c r="F55" i="2"/>
  <c r="F43" i="2"/>
  <c r="F42" i="2"/>
  <c r="F39" i="2"/>
  <c r="F38" i="2"/>
  <c r="F36" i="2"/>
  <c r="F33" i="2"/>
  <c r="F27" i="2"/>
  <c r="F23" i="2"/>
  <c r="F22" i="2"/>
  <c r="F20" i="2"/>
  <c r="F17" i="2"/>
  <c r="D58" i="2"/>
  <c r="D60" i="2"/>
  <c r="B97" i="2"/>
  <c r="B96" i="2" s="1"/>
  <c r="B58" i="2"/>
  <c r="E112" i="2"/>
  <c r="D112" i="2"/>
  <c r="B112" i="2"/>
  <c r="E106" i="2"/>
  <c r="D106" i="2"/>
  <c r="E102" i="2"/>
  <c r="E99" i="2" s="1"/>
  <c r="D102" i="2"/>
  <c r="D99" i="2" s="1"/>
  <c r="B102" i="2"/>
  <c r="B99" i="2" s="1"/>
  <c r="E97" i="2"/>
  <c r="E96" i="2" s="1"/>
  <c r="D96" i="2"/>
  <c r="E94" i="2"/>
  <c r="E93" i="2" s="1"/>
  <c r="D94" i="2"/>
  <c r="D93" i="2" s="1"/>
  <c r="E87" i="2"/>
  <c r="D87" i="2"/>
  <c r="E85" i="2"/>
  <c r="D85" i="2"/>
  <c r="E75" i="2"/>
  <c r="D75" i="2"/>
  <c r="E68" i="2"/>
  <c r="D68" i="2"/>
  <c r="E63" i="2"/>
  <c r="D63" i="2"/>
  <c r="E60" i="2"/>
  <c r="E58" i="2"/>
  <c r="E54" i="2"/>
  <c r="D54" i="2"/>
  <c r="C112" i="2"/>
  <c r="C106" i="2"/>
  <c r="C102" i="2"/>
  <c r="C99" i="2" s="1"/>
  <c r="C97" i="2"/>
  <c r="C96" i="2" s="1"/>
  <c r="C94" i="2"/>
  <c r="C93" i="2" s="1"/>
  <c r="C87" i="2"/>
  <c r="C85" i="2"/>
  <c r="C68" i="2"/>
  <c r="C63" i="2"/>
  <c r="C60" i="2"/>
  <c r="C58" i="2"/>
  <c r="C54" i="2"/>
  <c r="E45" i="2"/>
  <c r="E44" i="2" s="1"/>
  <c r="D45" i="2"/>
  <c r="D44" i="2" s="1"/>
  <c r="B45" i="2"/>
  <c r="B44" i="2" s="1"/>
  <c r="E41" i="2"/>
  <c r="E40" i="2" s="1"/>
  <c r="D41" i="2"/>
  <c r="D40" i="2" s="1"/>
  <c r="B41" i="2"/>
  <c r="B40" i="2" s="1"/>
  <c r="E37" i="2"/>
  <c r="D37" i="2"/>
  <c r="B37" i="2"/>
  <c r="E35" i="2"/>
  <c r="D35" i="2"/>
  <c r="B35" i="2"/>
  <c r="E32" i="2"/>
  <c r="E31" i="2" s="1"/>
  <c r="D32" i="2"/>
  <c r="D31" i="2" s="1"/>
  <c r="B32" i="2"/>
  <c r="B31" i="2" s="1"/>
  <c r="E29" i="2"/>
  <c r="E28" i="2" s="1"/>
  <c r="D29" i="2"/>
  <c r="D28" i="2" s="1"/>
  <c r="B29" i="2"/>
  <c r="B28" i="2" s="1"/>
  <c r="E26" i="2"/>
  <c r="D26" i="2"/>
  <c r="B26" i="2"/>
  <c r="D24" i="2"/>
  <c r="B24" i="2"/>
  <c r="E21" i="2"/>
  <c r="D21" i="2"/>
  <c r="B21" i="2"/>
  <c r="E19" i="2"/>
  <c r="D19" i="2"/>
  <c r="B19" i="2"/>
  <c r="F16" i="2"/>
  <c r="C41" i="2"/>
  <c r="C40" i="2" s="1"/>
  <c r="C45" i="2"/>
  <c r="C44" i="2" s="1"/>
  <c r="C37" i="2"/>
  <c r="C35" i="2"/>
  <c r="C32" i="2"/>
  <c r="C31" i="2" s="1"/>
  <c r="C29" i="2"/>
  <c r="C28" i="2" s="1"/>
  <c r="C26" i="2"/>
  <c r="C24" i="2"/>
  <c r="C21" i="2"/>
  <c r="C19" i="2"/>
  <c r="F493" i="11" l="1"/>
  <c r="F485" i="11"/>
  <c r="F497" i="11"/>
  <c r="G19" i="2"/>
  <c r="E125" i="11"/>
  <c r="G26" i="2"/>
  <c r="G58" i="2"/>
  <c r="G99" i="2"/>
  <c r="G106" i="2"/>
  <c r="G85" i="2"/>
  <c r="G60" i="2"/>
  <c r="F96" i="2"/>
  <c r="F26" i="2"/>
  <c r="U52" i="3"/>
  <c r="W52" i="3"/>
  <c r="W31" i="3"/>
  <c r="U31" i="3"/>
  <c r="G96" i="2"/>
  <c r="G97" i="2"/>
  <c r="G87" i="2"/>
  <c r="G68" i="2"/>
  <c r="G63" i="2"/>
  <c r="F37" i="2"/>
  <c r="G21" i="2"/>
  <c r="F21" i="2"/>
  <c r="G35" i="2"/>
  <c r="D105" i="2"/>
  <c r="D104" i="2" s="1"/>
  <c r="G54" i="2"/>
  <c r="C105" i="2"/>
  <c r="C104" i="2" s="1"/>
  <c r="G112" i="2"/>
  <c r="G94" i="2"/>
  <c r="G93" i="2"/>
  <c r="G75" i="2"/>
  <c r="C62" i="2"/>
  <c r="C53" i="2"/>
  <c r="G40" i="2"/>
  <c r="G37" i="2"/>
  <c r="C34" i="2"/>
  <c r="G31" i="2"/>
  <c r="G32" i="2"/>
  <c r="G28" i="2"/>
  <c r="G16" i="2"/>
  <c r="F112" i="2"/>
  <c r="F99" i="2"/>
  <c r="F102" i="2"/>
  <c r="G102" i="2"/>
  <c r="F58" i="2"/>
  <c r="G44" i="2"/>
  <c r="F40" i="2"/>
  <c r="G41" i="2"/>
  <c r="F19" i="2"/>
  <c r="F97" i="2"/>
  <c r="F41" i="2"/>
  <c r="B34" i="2"/>
  <c r="F35" i="2"/>
  <c r="F32" i="2"/>
  <c r="G45" i="2"/>
  <c r="F31" i="2"/>
  <c r="G29" i="2"/>
  <c r="D127" i="11"/>
  <c r="F126" i="11"/>
  <c r="F42" i="11"/>
  <c r="B15" i="2"/>
  <c r="E62" i="2"/>
  <c r="E53" i="2"/>
  <c r="E34" i="2"/>
  <c r="E15" i="2"/>
  <c r="D62" i="2"/>
  <c r="D53" i="2"/>
  <c r="B94" i="2"/>
  <c r="B60" i="2"/>
  <c r="B106" i="2"/>
  <c r="B87" i="2"/>
  <c r="F87" i="2" s="1"/>
  <c r="B54" i="2"/>
  <c r="F54" i="2" s="1"/>
  <c r="B75" i="2"/>
  <c r="F75" i="2" s="1"/>
  <c r="B68" i="2"/>
  <c r="F68" i="2" s="1"/>
  <c r="B63" i="2"/>
  <c r="F63" i="2" s="1"/>
  <c r="E105" i="2"/>
  <c r="D34" i="2"/>
  <c r="D15" i="2"/>
  <c r="C15" i="2"/>
  <c r="E23" i="1"/>
  <c r="C23" i="1"/>
  <c r="B23" i="1"/>
  <c r="D18" i="1"/>
  <c r="C18" i="1"/>
  <c r="B18" i="1"/>
  <c r="G17" i="1"/>
  <c r="G16" i="1"/>
  <c r="G13" i="1"/>
  <c r="F17" i="1"/>
  <c r="F16" i="1"/>
  <c r="F13" i="1"/>
  <c r="E15" i="1"/>
  <c r="D15" i="1"/>
  <c r="C15" i="1"/>
  <c r="B15" i="1"/>
  <c r="C14" i="2" l="1"/>
  <c r="C13" i="2" s="1"/>
  <c r="C52" i="2"/>
  <c r="C51" i="2" s="1"/>
  <c r="G62" i="2"/>
  <c r="G53" i="2"/>
  <c r="G34" i="2"/>
  <c r="E104" i="2"/>
  <c r="G104" i="2" s="1"/>
  <c r="G105" i="2"/>
  <c r="F34" i="2"/>
  <c r="E14" i="2"/>
  <c r="G15" i="2"/>
  <c r="B105" i="2"/>
  <c r="F106" i="2"/>
  <c r="B93" i="2"/>
  <c r="F93" i="2" s="1"/>
  <c r="F94" i="2"/>
  <c r="B14" i="2"/>
  <c r="B13" i="2" s="1"/>
  <c r="F15" i="2"/>
  <c r="G18" i="1"/>
  <c r="F127" i="11"/>
  <c r="F125" i="11"/>
  <c r="E52" i="2"/>
  <c r="D52" i="2"/>
  <c r="D51" i="2" s="1"/>
  <c r="B53" i="2"/>
  <c r="B62" i="2"/>
  <c r="F62" i="2" s="1"/>
  <c r="D14" i="2"/>
  <c r="D13" i="2" s="1"/>
  <c r="D19" i="1"/>
  <c r="D25" i="1" s="1"/>
  <c r="C19" i="1"/>
  <c r="C25" i="1" s="1"/>
  <c r="B19" i="1"/>
  <c r="E19" i="1"/>
  <c r="G15" i="1"/>
  <c r="F15" i="1"/>
  <c r="F18" i="1"/>
  <c r="F53" i="2" l="1"/>
  <c r="B52" i="2"/>
  <c r="E13" i="2"/>
  <c r="E51" i="2"/>
  <c r="G52" i="2"/>
  <c r="F14" i="2"/>
  <c r="G14" i="2"/>
  <c r="B104" i="2"/>
  <c r="F104" i="2" s="1"/>
  <c r="F105" i="2"/>
  <c r="G19" i="1"/>
  <c r="F19" i="1"/>
  <c r="B51" i="2" l="1"/>
  <c r="F52" i="2"/>
  <c r="B13" i="13"/>
  <c r="F13" i="13" s="1"/>
  <c r="F14" i="13" l="1"/>
</calcChain>
</file>

<file path=xl/sharedStrings.xml><?xml version="1.0" encoding="utf-8"?>
<sst xmlns="http://schemas.openxmlformats.org/spreadsheetml/2006/main" count="1094" uniqueCount="383">
  <si>
    <t/>
  </si>
  <si>
    <t>Račun / opis</t>
  </si>
  <si>
    <t>Indeks  4/1</t>
  </si>
  <si>
    <t>Indeks  4/3</t>
  </si>
  <si>
    <t>1</t>
  </si>
  <si>
    <t>2</t>
  </si>
  <si>
    <t>3</t>
  </si>
  <si>
    <t>4</t>
  </si>
  <si>
    <t>5</t>
  </si>
  <si>
    <t>6</t>
  </si>
  <si>
    <t xml:space="preserve">6 Prihodi poslovanja                                                                                  </t>
  </si>
  <si>
    <t xml:space="preserve"> UKUPNI PRIHODI</t>
  </si>
  <si>
    <t>3 Rashodi poslovanja</t>
  </si>
  <si>
    <t xml:space="preserve">4 Rashodi za nabavu nefinancijske imovine                                                             </t>
  </si>
  <si>
    <t xml:space="preserve"> UKUPNI RASHODI</t>
  </si>
  <si>
    <t>Prihodi i rashodi prema ekonomskoj klasifikaciji</t>
  </si>
  <si>
    <t>63 Pomoći iz inozemstva i od subjekata unutar općeg proračuna</t>
  </si>
  <si>
    <t>634 Pomoći od izvanproračunskih korisnika</t>
  </si>
  <si>
    <t xml:space="preserve">6341 Tekuće pomoći od izvanproračunskih korisnika 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</si>
  <si>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</si>
  <si>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</si>
  <si>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</si>
  <si>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</si>
  <si>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</si>
  <si>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</si>
  <si>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6393 Tekući prijenosi između proračunskih korisnika istog proračuna temeljem prijenosa EU sredstava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</si>
  <si>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</si>
  <si>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</si>
  <si>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65 Prihodi od upravnih i administrativnih pristojbi, pristojbi po posebnim propisima i naknada         </t>
  </si>
  <si>
    <t xml:space="preserve">652 Prihodi po posebnim propisima                                                                       </t>
  </si>
  <si>
    <t xml:space="preserve">6526 Ostali nespomenuti prihodi                                                                          </t>
  </si>
  <si>
    <t xml:space="preserve">6615 Prihodi od pruženih usluga                                                                          </t>
  </si>
  <si>
    <t>663 Donacije od pravnih i fizičkih osoba izvan opće države</t>
  </si>
  <si>
    <t xml:space="preserve">6631 Tekuće donacije                                                                                     </t>
  </si>
  <si>
    <t xml:space="preserve">6632 Kapitalne donacije                                                                                  </t>
  </si>
  <si>
    <t xml:space="preserve">68 Kazne, upravne mjere i ostali prihodi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</si>
  <si>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</si>
  <si>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</si>
  <si>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</si>
  <si>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</si>
  <si>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</si>
  <si>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3113 Plaće za prekovremeni rad                                                                           </t>
  </si>
  <si>
    <t xml:space="preserve">3114 Plaće za posebne uvjete rada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</si>
  <si>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</si>
  <si>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</si>
  <si>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</si>
  <si>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3132 Doprinosi za obvezno zdravstveno osiguranje             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</si>
  <si>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</si>
  <si>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</si>
  <si>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</si>
  <si>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</si>
  <si>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</si>
  <si>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3214 Ostale naknade troškova zaposlenima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</si>
  <si>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</si>
  <si>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</si>
  <si>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3222 Materijal i sirovine                          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</si>
  <si>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</si>
  <si>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</si>
  <si>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</si>
  <si>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3227 Službena, radna i zaštitna odjeća i obuća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</si>
  <si>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</si>
  <si>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</si>
  <si>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</si>
  <si>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</si>
  <si>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</si>
  <si>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3235 Zakupnine i najamnine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</si>
  <si>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</si>
  <si>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</si>
  <si>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3238 Računalne usluge                                                                                    </t>
  </si>
  <si>
    <t xml:space="preserve">3239 Ostale usluge                                                                                       </t>
  </si>
  <si>
    <t xml:space="preserve">329 Ostali nespomenuti rashodi poslovanja                                                               </t>
  </si>
  <si>
    <t xml:space="preserve">3293 Reprezentacija                                                                                      </t>
  </si>
  <si>
    <t>3294 Članarine</t>
  </si>
  <si>
    <t xml:space="preserve">3295 Pristojbe i naknade                                                                                 </t>
  </si>
  <si>
    <t xml:space="preserve">3299 Ostali nespomenuti rashodi poslovanja                                                               </t>
  </si>
  <si>
    <t xml:space="preserve">34 Financijski rashodi                                                                                 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</si>
  <si>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</si>
  <si>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</si>
  <si>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38 Ostali rashodi                                                                                      </t>
  </si>
  <si>
    <t xml:space="preserve">383 Kazne, penali i naknade štete                                                                       </t>
  </si>
  <si>
    <t xml:space="preserve">422 Postrojenja i oprema                                                                                </t>
  </si>
  <si>
    <t xml:space="preserve">4221 Uredska oprema i namještaj                                                                          </t>
  </si>
  <si>
    <t xml:space="preserve">4222 Komunikacijska oprema                                                                               </t>
  </si>
  <si>
    <t xml:space="preserve">4223 Oprema za održavanje i zaštitu                                                                      </t>
  </si>
  <si>
    <t xml:space="preserve">4226 Sportska i glazbena oprema                                                                          </t>
  </si>
  <si>
    <t xml:space="preserve">4227 Uređaji, strojevi i oprema za ostale namjene                                                        </t>
  </si>
  <si>
    <t>424 Knjige, umjetnička djela i ostalae izložbene vrijednosti</t>
  </si>
  <si>
    <t xml:space="preserve">4241 Knjige                                                                                              </t>
  </si>
  <si>
    <t>PRIHODI I RASHODI PREMA IZVORIMA FINANCIRANJA</t>
  </si>
  <si>
    <t>Izvor 1. OPĆI PRIHODI I PRIMICI</t>
  </si>
  <si>
    <t>Izvor 1.0. OPĆI PRIHODI I PRIMICI</t>
  </si>
  <si>
    <t>Izvor 1.1. OPĆI PRIHODI I PRIMICI - DEC OŠ</t>
  </si>
  <si>
    <t>Izvor 3. VLASTITI PRIHODI</t>
  </si>
  <si>
    <t>Izvor 3.3. VLASTITI PRIHODI PK - ŠKOLE</t>
  </si>
  <si>
    <t>Izvor 4. PRIHODI ZA POSEBNE NAMJENE</t>
  </si>
  <si>
    <t xml:space="preserve">Izvor 4.5. PRIHODI ZA POSEBNE NAMJENE PK - ŠKOLE </t>
  </si>
  <si>
    <t>Izvor 5. POMOĆI</t>
  </si>
  <si>
    <t>Izvor 5.2. POMOĆI PK - ŠKOLE</t>
  </si>
  <si>
    <t>Izvor 6. DONACIJE</t>
  </si>
  <si>
    <t>Izvor 6.3. DONACIJE PK - ŠKOLE</t>
  </si>
  <si>
    <t xml:space="preserve">Izvor 7. PRIHOD OD PRODAJE NEFINANCIJSKE IMOVINE </t>
  </si>
  <si>
    <t>Izvor 7.0. PRIHOD OD PRODAJE NEFINANCIJSKE IMOVINE I NADONADA ŠTETE</t>
  </si>
  <si>
    <t>Izvor 7.1. PRIHOD OD PRODAJE NEFINACIJSKE IMOVINE I NADOKNADA ŠTETE PK</t>
  </si>
  <si>
    <t>Izvor 4.9. PRIHOD ZA POSEBNE NAMJENE PK - ŠKOLE - REZULTAT PRETH. GOD</t>
  </si>
  <si>
    <t>Izvor 5.5. POMOĆI PK - ŠKOLE - REZULTAT PRETHODNE GODINE</t>
  </si>
  <si>
    <t xml:space="preserve">Izvor 6.4. DONACIJE PK - ŠKOLE - REZULTAT PRETHODNE GODINE 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</si>
  <si>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</si>
  <si>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</si>
  <si>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</si>
  <si>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</si>
  <si>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3113</t>
  </si>
  <si>
    <t xml:space="preserve">Plaće za prekovremeni rad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</si>
  <si>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</si>
  <si>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</si>
  <si>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</si>
  <si>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</si>
  <si>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</si>
  <si>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</si>
  <si>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</si>
  <si>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321</t>
  </si>
  <si>
    <t xml:space="preserve">Naknade troškova zaposlenima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</si>
  <si>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</si>
  <si>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</si>
  <si>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</si>
  <si>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</si>
  <si>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</si>
  <si>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</si>
  <si>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</si>
  <si>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</si>
  <si>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3221</t>
  </si>
  <si>
    <t xml:space="preserve">Uredski materijal i ostali materijalni rashodi                                                      </t>
  </si>
  <si>
    <t>3223</t>
  </si>
  <si>
    <t xml:space="preserve">Energija                     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</si>
  <si>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</si>
  <si>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</si>
  <si>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3225</t>
  </si>
  <si>
    <t xml:space="preserve">Sitni inventar i auto gume                                                                          </t>
  </si>
  <si>
    <t>3227</t>
  </si>
  <si>
    <t xml:space="preserve">Službena, radna i zaštitna odjeća i obuća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</si>
  <si>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</si>
  <si>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</si>
  <si>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</si>
  <si>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</si>
  <si>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3232</t>
  </si>
  <si>
    <t xml:space="preserve">Usluge tekućeg i investicijskog održavanja                                                          </t>
  </si>
  <si>
    <t>3233</t>
  </si>
  <si>
    <t xml:space="preserve">Usluge promidžbe i informiranja                                                                     </t>
  </si>
  <si>
    <t>3234</t>
  </si>
  <si>
    <t xml:space="preserve">Komunalne usluge                                                                                    </t>
  </si>
  <si>
    <t>3235</t>
  </si>
  <si>
    <t xml:space="preserve">Zakupnine i najamnine                                                                               </t>
  </si>
  <si>
    <t>3236</t>
  </si>
  <si>
    <t xml:space="preserve">Zdravstvene i veterinarske usluge                                                                   </t>
  </si>
  <si>
    <t>3237</t>
  </si>
  <si>
    <t xml:space="preserve">Intelektualne i osobne usluge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</si>
  <si>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</si>
  <si>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</si>
  <si>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</si>
  <si>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</si>
  <si>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324</t>
  </si>
  <si>
    <t xml:space="preserve">Naknade troškova osobama izvan radnog odnosa                                                        </t>
  </si>
  <si>
    <t>3241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</si>
  <si>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</si>
  <si>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</si>
  <si>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</si>
  <si>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</si>
  <si>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3293</t>
  </si>
  <si>
    <t xml:space="preserve">Reprezentacija                                                                                      </t>
  </si>
  <si>
    <t>3294</t>
  </si>
  <si>
    <t>Članarine</t>
  </si>
  <si>
    <t>3295</t>
  </si>
  <si>
    <t xml:space="preserve">Pristojbe i naknade                                                                                 </t>
  </si>
  <si>
    <t>3299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</si>
  <si>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</si>
  <si>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</si>
  <si>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</si>
  <si>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</si>
  <si>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372</t>
  </si>
  <si>
    <t xml:space="preserve">Ostale naknade građanima i kućanstvima iz proračuna                                                 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</si>
  <si>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</si>
  <si>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</si>
  <si>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</si>
  <si>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</si>
  <si>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4227</t>
  </si>
  <si>
    <t xml:space="preserve">Uređaji, strojevi i oprema za ostale namjene                                                        </t>
  </si>
  <si>
    <t xml:space="preserve">Tekuće donacije                                                                                     </t>
  </si>
  <si>
    <t xml:space="preserve">Kapitalne donacije                                                                                  </t>
  </si>
  <si>
    <t>3214</t>
  </si>
  <si>
    <t xml:space="preserve">Ostale naknade troškova zaposlenima                                                                 </t>
  </si>
  <si>
    <t>3222</t>
  </si>
  <si>
    <t xml:space="preserve">Materijal i sirovine                                                                                </t>
  </si>
  <si>
    <t>424</t>
  </si>
  <si>
    <t>Knjige, umjetnička djela i ostalae izložbene vrijednosti</t>
  </si>
  <si>
    <t>4241</t>
  </si>
  <si>
    <t xml:space="preserve">Knjige                                                                                              </t>
  </si>
  <si>
    <t>383</t>
  </si>
  <si>
    <t xml:space="preserve">Kazne, penali i naknade štete                                                                       </t>
  </si>
  <si>
    <t>3831</t>
  </si>
  <si>
    <t xml:space="preserve">Naknade šteta pravnim i fizičkim osobama                                                            </t>
  </si>
  <si>
    <t>4226</t>
  </si>
  <si>
    <t xml:space="preserve">Sportska i glazbena oprema                                                                          </t>
  </si>
  <si>
    <t>3722</t>
  </si>
  <si>
    <t xml:space="preserve">Naknade građanima i kućanstvima u naravi                                                            </t>
  </si>
  <si>
    <t>3114</t>
  </si>
  <si>
    <t xml:space="preserve">Plaće za posebne uvjete rada                                                                        </t>
  </si>
  <si>
    <t>Prijenosi između proračunskih korisnika istog proračuna</t>
  </si>
  <si>
    <t>Tekući prijenosi između proračunskih korisnika istog proračuna temeljem prijenosa EU sredstava</t>
  </si>
  <si>
    <t>UKUPNI DONOS VIŠKA/MANJKA IZ PRETHODNE(IH) GODINA</t>
  </si>
  <si>
    <t>Rashodi poslovanja</t>
  </si>
  <si>
    <t>31</t>
  </si>
  <si>
    <t>32</t>
  </si>
  <si>
    <t>34</t>
  </si>
  <si>
    <t>37</t>
  </si>
  <si>
    <t>38</t>
  </si>
  <si>
    <t>42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</si>
  <si>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</si>
  <si>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</si>
  <si>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</si>
  <si>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Naknade građanima i kućanstvima na temelju osiguranja i druge naknade                               </t>
  </si>
  <si>
    <t xml:space="preserve">Ostali rashodi     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</si>
  <si>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</si>
  <si>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</si>
  <si>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>OSNOVNA ŠKOLA "DOBRIŠA CESARIĆ"</t>
  </si>
  <si>
    <t>SLAVONSKA 8</t>
  </si>
  <si>
    <t>POŽEGA</t>
  </si>
  <si>
    <t>OIB 58790090389</t>
  </si>
  <si>
    <t xml:space="preserve">O P Ć I    D I O </t>
  </si>
  <si>
    <t xml:space="preserve">4 Rashodi za nabavu nefinancijske imovine   </t>
  </si>
  <si>
    <t xml:space="preserve">7 Prihodi od prodaje nefinancijske imovine  </t>
  </si>
  <si>
    <t xml:space="preserve">8 Primici od financijske imovine i zaduživanja </t>
  </si>
  <si>
    <t xml:space="preserve">5 Izdaci za financijsku imovinu i otplate zajmova </t>
  </si>
  <si>
    <t xml:space="preserve">3722 Naknade građanima i kućanstvima u naravi                                            </t>
  </si>
  <si>
    <t>3831 Naknade šteta pravnim i fizičkim osobama</t>
  </si>
  <si>
    <t xml:space="preserve">632 Pomoći od međunarodnih organizacija te institucija i tijela EU           </t>
  </si>
  <si>
    <t xml:space="preserve">6321 Tekuće pomoći od međunarodnih organizacija           </t>
  </si>
  <si>
    <t xml:space="preserve">6413 Kamate na oročena sredstva i depozite po viđenju         </t>
  </si>
  <si>
    <t xml:space="preserve">66 Prihodi od prodaje proizvoda i robe te pruženih usluga i prihodi od donacija  </t>
  </si>
  <si>
    <t xml:space="preserve">661 Prihodi od prodaje proizvoda i robe te pruženih usluga                           </t>
  </si>
  <si>
    <t xml:space="preserve">324 Naknade troškova osobama izvan radnog odnosa           </t>
  </si>
  <si>
    <t xml:space="preserve">3241 Naknade troškova osobama izvan radnog odnosa                             </t>
  </si>
  <si>
    <t xml:space="preserve">3292 Premije osiguranja        </t>
  </si>
  <si>
    <t xml:space="preserve">37 Naknade građanima i kućanstvima na temelju osiguranja i druge naknade </t>
  </si>
  <si>
    <t xml:space="preserve">372 Ostale naknade građanima i kućanstvima iz proračuna  </t>
  </si>
  <si>
    <t xml:space="preserve">42 Rashodi za nabavu proizvedene dugotrajne imovine </t>
  </si>
  <si>
    <t>67 Prihodi od nadležno proračuna i od HZZO-a temeljem ugovornih obveza</t>
  </si>
  <si>
    <t>671 Prihodi iz nadležnog proračuna za financ. redovne djelatn.proračun.korisnika</t>
  </si>
  <si>
    <t>6711 Prihodi iz nadležnog proračuna za financiranje rashoda poslovanja</t>
  </si>
  <si>
    <t>6712 Prihodi iz nadležnog proračuna za financiranje rashoda za nabavu nefinanc.imovine</t>
  </si>
  <si>
    <t>Prihodi i rashodi prema izvorima financiranja</t>
  </si>
  <si>
    <t>UKUPNO PRIHODI</t>
  </si>
  <si>
    <t>UKUPNO RASHODI</t>
  </si>
  <si>
    <t xml:space="preserve">Izvor 1.0. OPĆI PRIHODI I PRIMICI </t>
  </si>
  <si>
    <t>Izvor 3.4. VLASTITI PRIHODI PK - ŠKOLE - REZULTAT PRETH.GODINE</t>
  </si>
  <si>
    <t>PRIHODI</t>
  </si>
  <si>
    <t>RASHODI</t>
  </si>
  <si>
    <t xml:space="preserve">Izvor 4.9. PRIHODI ZA POSEBNE NAMJENE PK - ŠKOLE - REZULTAT PRETH.GODINE </t>
  </si>
  <si>
    <t>Po programskoj, ekonomskoj i izvorima financiranja</t>
  </si>
  <si>
    <t xml:space="preserve">P O S E B N I   D I O </t>
  </si>
  <si>
    <t>PRIHODI I PRIMICI</t>
  </si>
  <si>
    <t>Račun prihoda / primitaka</t>
  </si>
  <si>
    <t>Naziv računa</t>
  </si>
  <si>
    <t>Indeks</t>
  </si>
  <si>
    <t>5=4/3*100</t>
  </si>
  <si>
    <t>Pomoći iz inozemstva i od subjekata unutar općeg proračuna</t>
  </si>
  <si>
    <t xml:space="preserve">Pomoći od međunarodnih organizacija te institucija i tijela EU           </t>
  </si>
  <si>
    <t xml:space="preserve">Tekuće pomoći od međunarodnih organizacija           </t>
  </si>
  <si>
    <t>Pomoći od izvanproračunskih korisnika</t>
  </si>
  <si>
    <t xml:space="preserve">Tekuće pomoći od izvanproračunskih korisnika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</si>
  <si>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</si>
  <si>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</si>
  <si>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</si>
  <si>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Prihodi od imovine                                                                                  </t>
  </si>
  <si>
    <t xml:space="preserve">Prihodi od financijske imovine                                                                      </t>
  </si>
  <si>
    <t xml:space="preserve">Kamate na oročena sredstva i depozite po viđenju         </t>
  </si>
  <si>
    <t xml:space="preserve">Prihodi od upravnih i administrativnih pristojbi, pristojbi po posebnim propisima i naknada         </t>
  </si>
  <si>
    <t xml:space="preserve">Prihodi po posebnim propisima                                                                       </t>
  </si>
  <si>
    <t xml:space="preserve">Ostali nespomenuti prihodi                                                                          </t>
  </si>
  <si>
    <t xml:space="preserve">Prihodi od prodaje proizvoda i robe te pruženih usluga i prihodi od donacija  </t>
  </si>
  <si>
    <t xml:space="preserve">Prihodi od prodaje proizvoda i robe te pruženih usluga                           </t>
  </si>
  <si>
    <t xml:space="preserve">Prihodi od pruženih usluga                                                                          </t>
  </si>
  <si>
    <t>Donacije od pravnih i fizičkih osoba izvan opće države</t>
  </si>
  <si>
    <t>Prihodi od nadležno proračuna i od HZZO-a temeljem ugovornih obveza</t>
  </si>
  <si>
    <t>Prihodi iz nadležnog proračuna za financ. redovne djelatn.proračun.korisnika</t>
  </si>
  <si>
    <t>Prihodi iz nadležnog proračuna za financiranje rashoda poslovanja</t>
  </si>
  <si>
    <t>Prihodi iz nadležnog proračuna za financiranje rashoda za nabavu nefinanc.imovine</t>
  </si>
  <si>
    <t xml:space="preserve">Kazne, upravne mjere i ostali prihodi                                                               </t>
  </si>
  <si>
    <t xml:space="preserve">Ostali prihodi                                                                                      </t>
  </si>
  <si>
    <t>UKUPNO Izvor financiranja Opći prihodi i primici</t>
  </si>
  <si>
    <t>UKUPNO Izvor financiranja Vlastiti prihodi</t>
  </si>
  <si>
    <t>UKUPNO Izvor financiranja Prihodi za posebne namjene</t>
  </si>
  <si>
    <t>UKUPNO Izvor financiranja Pomoći</t>
  </si>
  <si>
    <t>UKUPNO Izvor financiranja Donacije</t>
  </si>
  <si>
    <t>Višak prihoda poslovanja</t>
  </si>
  <si>
    <t>Rezultat poslovanja</t>
  </si>
  <si>
    <t>Višak/manjak prihoda</t>
  </si>
  <si>
    <t>UKUPNO Izvor financiranja Vlastiti prihodi - preneseni višak</t>
  </si>
  <si>
    <t>UKUPNO Izvor financiranja Prihodi za posebne namjene - preneseni višak</t>
  </si>
  <si>
    <t>KORIŠTENJE PRENESENOG VIŠKA</t>
  </si>
  <si>
    <t>UKUPNO Izvor financiranja Pomoći - preneseni višak</t>
  </si>
  <si>
    <t>Sveukupno prihodi</t>
  </si>
  <si>
    <t>Sveukupno preneseni višak</t>
  </si>
  <si>
    <t>Sveukupno prihodi + preneseni višak korišten za pokriće rashoda</t>
  </si>
  <si>
    <t>RASHODI I IZDACI</t>
  </si>
  <si>
    <t>PROGRAM 6000 REDOVNA DJELANOST OSNOVNOG ŠKOLSTVA</t>
  </si>
  <si>
    <t>Aktivnost A600001 Osnovna aktivnost osnovnog školstva</t>
  </si>
  <si>
    <t>Račun rashoda / izdataka</t>
  </si>
  <si>
    <t>Kapitalni projekt K600001 Nabava opreme u osnovnom školstvu</t>
  </si>
  <si>
    <t>Kapitalni projekt K600003 Nabava knjiga u osnovnom školstvu</t>
  </si>
  <si>
    <t>PROGRAM 7000 REDOVNA DJELANOST OSNOVNOG ŠKOLSTVA - IZNAD ZAKONSKOG STANDARDA</t>
  </si>
  <si>
    <t>Aktivnost A700001 Osnovna aktivnost osnovnog školstva</t>
  </si>
  <si>
    <t xml:space="preserve">Doprinosi za obvezno osiguranje u slučaju nezaposlenosti                                                         </t>
  </si>
  <si>
    <t>Kapitalni projekt K700001 Nabava opreme u osnovnom školstvu</t>
  </si>
  <si>
    <t xml:space="preserve">7 Prihodi od prodaje nefinancijske imovine                                                            </t>
  </si>
  <si>
    <t>72 Prihodi od prodaje proizvedene dugotrajne imovine</t>
  </si>
  <si>
    <t>722 Prihodi od prodaje postrojenja i opreme</t>
  </si>
  <si>
    <t>7227 Uređaji, strojevi i oprema za ostale namjene</t>
  </si>
  <si>
    <t>Izvor 6.4. DONACIJE PK - ŠKOLE - REZULTAT PRETHODNE GODINE</t>
  </si>
  <si>
    <t>Prihodi od prodaje proizvedene dugotrajne imovine</t>
  </si>
  <si>
    <t>Prihodi od prodaje postrojenja i opreme</t>
  </si>
  <si>
    <t>Uređaji, strojevi i oprema za ostale namjene</t>
  </si>
  <si>
    <t>Izvor financiranja 1.1. Opći prihodi i primici</t>
  </si>
  <si>
    <t>Izvor financiranja 3.3. Vlastiti prihodi</t>
  </si>
  <si>
    <t>Izvor financiranja 4.5. Prihodi za posebne namjene</t>
  </si>
  <si>
    <t>Izvor financiranja 5.2. Pomoći</t>
  </si>
  <si>
    <t>Izvor financiranja 6.3. Donacije</t>
  </si>
  <si>
    <t>Izvor financiranja 3.4. Vlastiti prihodi - preneseni višak</t>
  </si>
  <si>
    <t>Izvor financiranja 4.9. Prihodi za posebne namjene - preneseni višak</t>
  </si>
  <si>
    <t>Izvor financiranja 5.5. Pomoći - preneseni višak</t>
  </si>
  <si>
    <t>Izvor financiranja 6.4. Donacije - preneseni višak</t>
  </si>
  <si>
    <t>Izvor financiranja 1.1. Opći prihodi i primici - DEC OŠ</t>
  </si>
  <si>
    <t xml:space="preserve">Izvor financiranja 1.0. Opći prihodi i primici </t>
  </si>
  <si>
    <t xml:space="preserve">Naknade građanima i kućanstvima na temelju osiguranja i druge naknade </t>
  </si>
  <si>
    <t xml:space="preserve">Ostale naknade građanima i kućanstvima iz proračuna  </t>
  </si>
  <si>
    <t xml:space="preserve">Naknade građanima i kućanstvima u naravi                                            </t>
  </si>
  <si>
    <t>Izvor financiranja 4.9. Prihodi za posebne namjene - rezultat prethodne godine</t>
  </si>
  <si>
    <t>Izvor financiranja 3.4. Vlastiti prihodi - rezultat prethodne godine</t>
  </si>
  <si>
    <t>Izvor financiranja 5.5. Pomoći - rezultat prethodne godine</t>
  </si>
  <si>
    <t>Izvor financiranja 6.4. Donacije - rezultat prethodne godine</t>
  </si>
  <si>
    <t>Izvor financiranja 4.9. Prihod za posebne namjene - rezultat prethodne godine</t>
  </si>
  <si>
    <t>Višak prihoda od nefinancijske imovine</t>
  </si>
  <si>
    <t>Rashodi prema funkcijskoj klasifikaciji</t>
  </si>
  <si>
    <t>Funkcijska klasifikacija SVEUKUPNI RASHODI</t>
  </si>
  <si>
    <t>Funkcijska klasifikacija 09 Obrazovanje</t>
  </si>
  <si>
    <t>Funkcijska klasifikacija 0912 Osnovno obrazovanje</t>
  </si>
  <si>
    <t xml:space="preserve">6322 Kapitalne pomoći od međunarodnih organizacija           </t>
  </si>
  <si>
    <t>381 Tekuće donacije</t>
  </si>
  <si>
    <t>3812 Tekuće donacije u naravi</t>
  </si>
  <si>
    <t xml:space="preserve">Kapitalne pomoći od međunarodnih organizacija           </t>
  </si>
  <si>
    <t>Stručno usavršavanje zaposlenika</t>
  </si>
  <si>
    <t>Tekuće donacije</t>
  </si>
  <si>
    <t>Tekuće donacije u naravi</t>
  </si>
  <si>
    <t xml:space="preserve">Doprinosi za obvezno zdravstveno osiguranje                                                  </t>
  </si>
  <si>
    <t>Kapitalni projekt K700003 Nabava knjiga u osnovnom školstvu</t>
  </si>
  <si>
    <t>Sveukupno rashodi</t>
  </si>
  <si>
    <t>Indeks 4/1</t>
  </si>
  <si>
    <t>Izvještaj o izvršenju financijskog plana  za 2024.g.</t>
  </si>
  <si>
    <t>Tekući plan 2024.</t>
  </si>
  <si>
    <t>Izvorni plan 2024.</t>
  </si>
  <si>
    <t>Račun financiranja prema ekonomskoj klasifikaciji</t>
  </si>
  <si>
    <t>B. RAČUN ZADUŽIVANJA FINANCIRANJA</t>
  </si>
  <si>
    <t xml:space="preserve"> NETO FINANCIRANJE</t>
  </si>
  <si>
    <t>Račun financiranja prema izvorima</t>
  </si>
  <si>
    <t>KORIŠTENJE SREDSTAVA IZ PRETHODNIH GODINA</t>
  </si>
  <si>
    <t>Izvor financiranja 1.0. Opći prihodi i primici</t>
  </si>
  <si>
    <t>Sitni inventar i auto gume</t>
  </si>
  <si>
    <t>Usluge tekućeg i investicijskog održavanja</t>
  </si>
  <si>
    <t>Za razdoblje od 01.01.2024. do 31.12.2024.</t>
  </si>
  <si>
    <t>Izvršenje 31.12.2023.</t>
  </si>
  <si>
    <t>Izvršenje 31.12.2024.</t>
  </si>
  <si>
    <t>A. SAŽETAK RAČUNA PRIHODA I RASHODA</t>
  </si>
  <si>
    <t>RAZLIKA - VIŠAK / MANJAK</t>
  </si>
  <si>
    <t>B. SAŽETAK RAČUNA FINANCIRANJA</t>
  </si>
  <si>
    <t>RAZLIKA PRIMITAKA I IZDATAKA</t>
  </si>
  <si>
    <t>Indeks  4/1*100</t>
  </si>
  <si>
    <t>Indeks  4/3*100</t>
  </si>
  <si>
    <t xml:space="preserve">Izvršenje 31.12.2024. </t>
  </si>
  <si>
    <t>SAŽETAK RAČUNA PRIHODA I RASHODA I RAČUNA FINANCIRANJA</t>
  </si>
  <si>
    <t>Izvor financiranja 5.2. Pomoći - MZOM</t>
  </si>
  <si>
    <t>Aktivnost A700002 Osnovna aktivnost osnovnog školstva - MZOM</t>
  </si>
  <si>
    <t>Tekući projekt T700001 Projekt "Petica za dvoje VIII. Faza"</t>
  </si>
  <si>
    <t xml:space="preserve">Izvor financiranja 5.2. Pomoći </t>
  </si>
  <si>
    <t>Funkcijska klasifikacija 096 Dodatne usluge u obrazovanju</t>
  </si>
  <si>
    <t>VIŠAK/MANJAK + NETO FINANCIRANJE + PRENESENI VIŠAK/MANJAK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</si>
</sst>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#,##0.000000"/>
  </numFmts>
  <fonts count="20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9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3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/>
    <xf numFmtId="4" fontId="1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Border="1" applyAlignment="1" applyProtection="1">
      <alignment horizontal="center"/>
    </xf>
    <xf numFmtId="4" fontId="1" fillId="0" borderId="5" xfId="0" applyNumberFormat="1" applyFont="1" applyFill="1" applyBorder="1" applyAlignment="1" applyProtection="1">
      <alignment horizontal="right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4" fontId="1" fillId="0" borderId="14" xfId="0" applyNumberFormat="1" applyFont="1" applyFill="1" applyBorder="1" applyAlignment="1" applyProtection="1">
      <alignment horizontal="right"/>
    </xf>
    <xf numFmtId="0" fontId="11" fillId="0" borderId="13" xfId="0" applyFont="1" applyFill="1" applyBorder="1"/>
    <xf numFmtId="0" fontId="11" fillId="0" borderId="4" xfId="0" applyFont="1" applyFill="1" applyBorder="1"/>
    <xf numFmtId="0" fontId="11" fillId="0" borderId="22" xfId="0" applyFont="1" applyFill="1" applyBorder="1"/>
    <xf numFmtId="0" fontId="11" fillId="0" borderId="25" xfId="0" applyFont="1" applyFill="1" applyBorder="1"/>
    <xf numFmtId="4" fontId="1" fillId="0" borderId="29" xfId="0" applyNumberFormat="1" applyFont="1" applyFill="1" applyBorder="1" applyAlignment="1" applyProtection="1">
      <alignment horizontal="right"/>
    </xf>
    <xf numFmtId="0" fontId="10" fillId="0" borderId="0" xfId="0" applyFont="1"/>
    <xf numFmtId="0" fontId="4" fillId="0" borderId="1" xfId="0" applyFont="1" applyBorder="1"/>
    <xf numFmtId="4" fontId="4" fillId="0" borderId="2" xfId="0" applyNumberFormat="1" applyFont="1" applyBorder="1" applyAlignment="1" applyProtection="1">
      <alignment horizontal="right"/>
    </xf>
    <xf numFmtId="0" fontId="0" fillId="0" borderId="1" xfId="0" applyBorder="1"/>
    <xf numFmtId="4" fontId="0" fillId="0" borderId="2" xfId="0" applyNumberFormat="1" applyFont="1" applyBorder="1" applyAlignment="1" applyProtection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0" fillId="0" borderId="31" xfId="0" applyBorder="1"/>
    <xf numFmtId="4" fontId="0" fillId="0" borderId="32" xfId="0" applyNumberFormat="1" applyFont="1" applyBorder="1" applyAlignment="1" applyProtection="1">
      <alignment horizontal="right"/>
    </xf>
    <xf numFmtId="0" fontId="5" fillId="0" borderId="7" xfId="0" applyFont="1" applyFill="1" applyBorder="1" applyAlignment="1">
      <alignment horizontal="center"/>
    </xf>
    <xf numFmtId="0" fontId="4" fillId="0" borderId="4" xfId="0" applyFont="1" applyBorder="1"/>
    <xf numFmtId="4" fontId="4" fillId="0" borderId="5" xfId="0" applyNumberFormat="1" applyFont="1" applyBorder="1" applyAlignment="1" applyProtection="1">
      <alignment horizontal="right"/>
    </xf>
    <xf numFmtId="0" fontId="11" fillId="0" borderId="1" xfId="0" applyFont="1" applyBorder="1"/>
    <xf numFmtId="0" fontId="0" fillId="0" borderId="13" xfId="0" applyBorder="1"/>
    <xf numFmtId="4" fontId="0" fillId="0" borderId="14" xfId="0" applyNumberFormat="1" applyFont="1" applyBorder="1" applyAlignment="1" applyProtection="1">
      <alignment horizontal="right"/>
    </xf>
    <xf numFmtId="0" fontId="4" fillId="0" borderId="25" xfId="0" applyFont="1" applyBorder="1"/>
    <xf numFmtId="4" fontId="4" fillId="0" borderId="26" xfId="0" applyNumberFormat="1" applyFont="1" applyBorder="1" applyAlignment="1" applyProtection="1">
      <alignment horizontal="right"/>
    </xf>
    <xf numFmtId="0" fontId="4" fillId="0" borderId="19" xfId="0" applyFont="1" applyBorder="1"/>
    <xf numFmtId="4" fontId="4" fillId="0" borderId="20" xfId="0" applyNumberFormat="1" applyFont="1" applyBorder="1" applyAlignment="1" applyProtection="1">
      <alignment horizontal="right"/>
    </xf>
    <xf numFmtId="0" fontId="10" fillId="0" borderId="13" xfId="0" applyFont="1" applyBorder="1" applyAlignment="1">
      <alignment horizontal="left"/>
    </xf>
    <xf numFmtId="4" fontId="10" fillId="0" borderId="14" xfId="0" applyNumberFormat="1" applyFont="1" applyBorder="1" applyAlignment="1" applyProtection="1">
      <alignment horizontal="right"/>
    </xf>
    <xf numFmtId="0" fontId="11" fillId="0" borderId="4" xfId="0" applyFont="1" applyBorder="1"/>
    <xf numFmtId="0" fontId="4" fillId="0" borderId="34" xfId="0" applyFont="1" applyBorder="1"/>
    <xf numFmtId="4" fontId="4" fillId="0" borderId="35" xfId="0" applyNumberFormat="1" applyFont="1" applyBorder="1" applyAlignment="1" applyProtection="1">
      <alignment horizontal="right"/>
    </xf>
    <xf numFmtId="0" fontId="0" fillId="0" borderId="13" xfId="0" applyBorder="1" applyAlignment="1">
      <alignment wrapText="1"/>
    </xf>
    <xf numFmtId="0" fontId="10" fillId="0" borderId="13" xfId="0" applyFont="1" applyBorder="1"/>
    <xf numFmtId="0" fontId="4" fillId="0" borderId="25" xfId="0" applyFont="1" applyBorder="1" applyAlignment="1">
      <alignment wrapText="1"/>
    </xf>
    <xf numFmtId="0" fontId="11" fillId="0" borderId="25" xfId="0" applyFont="1" applyBorder="1"/>
    <xf numFmtId="0" fontId="4" fillId="0" borderId="37" xfId="0" applyFont="1" applyBorder="1"/>
    <xf numFmtId="4" fontId="4" fillId="0" borderId="38" xfId="0" applyNumberFormat="1" applyFont="1" applyBorder="1" applyAlignment="1" applyProtection="1">
      <alignment horizontal="right"/>
    </xf>
    <xf numFmtId="0" fontId="11" fillId="0" borderId="34" xfId="0" applyFont="1" applyBorder="1"/>
    <xf numFmtId="0" fontId="10" fillId="0" borderId="40" xfId="0" applyFont="1" applyBorder="1" applyAlignment="1">
      <alignment horizontal="left"/>
    </xf>
    <xf numFmtId="4" fontId="0" fillId="0" borderId="41" xfId="0" applyNumberFormat="1" applyFont="1" applyBorder="1" applyAlignment="1" applyProtection="1">
      <alignment horizontal="right"/>
    </xf>
    <xf numFmtId="0" fontId="11" fillId="0" borderId="4" xfId="0" applyFont="1" applyBorder="1" applyAlignment="1">
      <alignment horizontal="left"/>
    </xf>
    <xf numFmtId="4" fontId="11" fillId="0" borderId="5" xfId="0" applyNumberFormat="1" applyFont="1" applyBorder="1" applyAlignment="1" applyProtection="1">
      <alignment horizontal="right"/>
    </xf>
    <xf numFmtId="0" fontId="11" fillId="0" borderId="25" xfId="0" applyFont="1" applyBorder="1" applyAlignment="1">
      <alignment horizontal="left"/>
    </xf>
    <xf numFmtId="4" fontId="11" fillId="0" borderId="26" xfId="0" applyNumberFormat="1" applyFont="1" applyBorder="1" applyAlignment="1" applyProtection="1">
      <alignment horizontal="right"/>
    </xf>
    <xf numFmtId="1" fontId="4" fillId="0" borderId="20" xfId="0" applyNumberFormat="1" applyFont="1" applyBorder="1" applyAlignment="1" applyProtection="1">
      <alignment horizontal="right"/>
    </xf>
    <xf numFmtId="1" fontId="4" fillId="0" borderId="21" xfId="0" applyNumberFormat="1" applyFont="1" applyBorder="1" applyAlignment="1" applyProtection="1">
      <alignment horizontal="right"/>
    </xf>
    <xf numFmtId="1" fontId="4" fillId="0" borderId="35" xfId="0" applyNumberFormat="1" applyFont="1" applyBorder="1" applyAlignment="1" applyProtection="1">
      <alignment horizontal="right"/>
    </xf>
    <xf numFmtId="1" fontId="4" fillId="0" borderId="36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/>
    </xf>
    <xf numFmtId="1" fontId="4" fillId="0" borderId="6" xfId="0" applyNumberFormat="1" applyFont="1" applyBorder="1" applyAlignment="1" applyProtection="1">
      <alignment horizontal="right"/>
    </xf>
    <xf numFmtId="1" fontId="0" fillId="0" borderId="2" xfId="0" applyNumberFormat="1" applyFont="1" applyBorder="1" applyAlignment="1" applyProtection="1">
      <alignment horizontal="right"/>
    </xf>
    <xf numFmtId="1" fontId="0" fillId="0" borderId="3" xfId="0" applyNumberFormat="1" applyFont="1" applyBorder="1" applyAlignment="1" applyProtection="1">
      <alignment horizontal="right"/>
    </xf>
    <xf numFmtId="1" fontId="4" fillId="0" borderId="2" xfId="0" applyNumberFormat="1" applyFont="1" applyBorder="1" applyAlignment="1" applyProtection="1">
      <alignment horizontal="right"/>
    </xf>
    <xf numFmtId="1" fontId="4" fillId="0" borderId="3" xfId="0" applyNumberFormat="1" applyFont="1" applyBorder="1" applyAlignment="1" applyProtection="1">
      <alignment horizontal="right"/>
    </xf>
    <xf numFmtId="1" fontId="0" fillId="0" borderId="14" xfId="0" applyNumberFormat="1" applyFont="1" applyBorder="1" applyAlignment="1" applyProtection="1">
      <alignment horizontal="right"/>
    </xf>
    <xf numFmtId="1" fontId="0" fillId="0" borderId="15" xfId="0" applyNumberFormat="1" applyFont="1" applyBorder="1" applyAlignment="1" applyProtection="1">
      <alignment horizontal="right"/>
    </xf>
    <xf numFmtId="1" fontId="4" fillId="0" borderId="26" xfId="0" applyNumberFormat="1" applyFont="1" applyBorder="1" applyAlignment="1" applyProtection="1">
      <alignment horizontal="right"/>
    </xf>
    <xf numFmtId="1" fontId="4" fillId="0" borderId="27" xfId="0" applyNumberFormat="1" applyFont="1" applyBorder="1" applyAlignment="1" applyProtection="1">
      <alignment horizontal="right"/>
    </xf>
    <xf numFmtId="1" fontId="11" fillId="0" borderId="26" xfId="0" applyNumberFormat="1" applyFont="1" applyBorder="1" applyAlignment="1" applyProtection="1">
      <alignment horizontal="right"/>
    </xf>
    <xf numFmtId="1" fontId="11" fillId="0" borderId="27" xfId="0" applyNumberFormat="1" applyFont="1" applyBorder="1" applyAlignment="1" applyProtection="1">
      <alignment horizontal="right"/>
    </xf>
    <xf numFmtId="1" fontId="11" fillId="0" borderId="5" xfId="0" applyNumberFormat="1" applyFont="1" applyBorder="1" applyAlignment="1" applyProtection="1">
      <alignment horizontal="right"/>
    </xf>
    <xf numFmtId="1" fontId="11" fillId="0" borderId="6" xfId="0" applyNumberFormat="1" applyFont="1" applyBorder="1" applyAlignment="1" applyProtection="1">
      <alignment horizontal="right"/>
    </xf>
    <xf numFmtId="1" fontId="0" fillId="0" borderId="41" xfId="0" applyNumberFormat="1" applyFont="1" applyBorder="1" applyAlignment="1" applyProtection="1">
      <alignment horizontal="right"/>
    </xf>
    <xf numFmtId="1" fontId="0" fillId="0" borderId="42" xfId="0" applyNumberFormat="1" applyFont="1" applyBorder="1" applyAlignment="1" applyProtection="1">
      <alignment horizontal="right"/>
    </xf>
    <xf numFmtId="1" fontId="4" fillId="0" borderId="38" xfId="0" applyNumberFormat="1" applyFont="1" applyBorder="1" applyAlignment="1" applyProtection="1">
      <alignment horizontal="right"/>
    </xf>
    <xf numFmtId="1" fontId="4" fillId="0" borderId="39" xfId="0" applyNumberFormat="1" applyFont="1" applyBorder="1" applyAlignment="1" applyProtection="1">
      <alignment horizontal="right"/>
    </xf>
    <xf numFmtId="1" fontId="10" fillId="0" borderId="14" xfId="0" applyNumberFormat="1" applyFont="1" applyBorder="1" applyAlignment="1" applyProtection="1">
      <alignment horizontal="right"/>
    </xf>
    <xf numFmtId="1" fontId="10" fillId="0" borderId="15" xfId="0" applyNumberFormat="1" applyFont="1" applyBorder="1" applyAlignment="1" applyProtection="1">
      <alignment horizontal="right"/>
    </xf>
    <xf numFmtId="1" fontId="0" fillId="0" borderId="32" xfId="0" applyNumberFormat="1" applyFont="1" applyBorder="1" applyAlignment="1" applyProtection="1">
      <alignment horizontal="right"/>
    </xf>
    <xf numFmtId="1" fontId="0" fillId="0" borderId="33" xfId="0" applyNumberFormat="1" applyFont="1" applyBorder="1" applyAlignment="1" applyProtection="1">
      <alignment horizontal="right"/>
    </xf>
    <xf numFmtId="0" fontId="14" fillId="0" borderId="0" xfId="0" applyFont="1" applyFill="1"/>
    <xf numFmtId="0" fontId="14" fillId="0" borderId="0" xfId="0" applyFont="1"/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12" fillId="0" borderId="0" xfId="0" applyFont="1" applyBorder="1" applyAlignment="1" applyProtection="1">
      <alignment horizontal="center"/>
    </xf>
    <xf numFmtId="0" fontId="0" fillId="0" borderId="0" xfId="0"/>
    <xf numFmtId="0" fontId="15" fillId="0" borderId="0" xfId="0" applyFont="1" applyFill="1"/>
    <xf numFmtId="0" fontId="12" fillId="0" borderId="0" xfId="0" applyFont="1" applyFill="1"/>
    <xf numFmtId="0" fontId="12" fillId="0" borderId="20" xfId="0" applyFont="1" applyFill="1" applyBorder="1"/>
    <xf numFmtId="0" fontId="10" fillId="0" borderId="14" xfId="0" applyFont="1" applyFill="1" applyBorder="1"/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left"/>
    </xf>
    <xf numFmtId="0" fontId="10" fillId="0" borderId="2" xfId="0" applyFont="1" applyBorder="1"/>
    <xf numFmtId="0" fontId="0" fillId="0" borderId="2" xfId="0" applyBorder="1" applyAlignment="1">
      <alignment wrapText="1"/>
    </xf>
    <xf numFmtId="0" fontId="10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32" xfId="0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5" xfId="0" applyFont="1" applyBorder="1"/>
    <xf numFmtId="0" fontId="10" fillId="0" borderId="2" xfId="0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left"/>
    </xf>
    <xf numFmtId="0" fontId="1" fillId="0" borderId="56" xfId="0" applyFont="1" applyBorder="1"/>
    <xf numFmtId="0" fontId="4" fillId="0" borderId="55" xfId="0" applyFont="1" applyBorder="1" applyAlignment="1">
      <alignment horizontal="center"/>
    </xf>
    <xf numFmtId="0" fontId="10" fillId="0" borderId="14" xfId="0" applyFont="1" applyBorder="1"/>
    <xf numFmtId="0" fontId="4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6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63" xfId="0" applyFont="1" applyFill="1" applyBorder="1" applyAlignment="1" applyProtection="1">
      <alignment horizontal="left"/>
    </xf>
    <xf numFmtId="0" fontId="1" fillId="0" borderId="63" xfId="0" applyFont="1" applyFill="1" applyBorder="1"/>
    <xf numFmtId="4" fontId="1" fillId="0" borderId="63" xfId="0" applyNumberFormat="1" applyFont="1" applyFill="1" applyBorder="1" applyAlignment="1" applyProtection="1">
      <alignment horizontal="right"/>
    </xf>
    <xf numFmtId="1" fontId="1" fillId="0" borderId="63" xfId="0" applyNumberFormat="1" applyFont="1" applyFill="1" applyBorder="1" applyAlignment="1" applyProtection="1">
      <alignment horizontal="righ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0" borderId="0" xfId="0" applyFont="1"/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6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4" fillId="0" borderId="68" xfId="0" applyFont="1" applyBorder="1"/>
    <xf numFmtId="4" fontId="4" fillId="0" borderId="69" xfId="0" applyNumberFormat="1" applyFont="1" applyBorder="1" applyAlignment="1" applyProtection="1">
      <alignment horizontal="right"/>
    </xf>
    <xf numFmtId="1" fontId="4" fillId="0" borderId="69" xfId="0" applyNumberFormat="1" applyFont="1" applyBorder="1" applyAlignment="1" applyProtection="1">
      <alignment horizontal="right"/>
    </xf>
    <xf numFmtId="1" fontId="4" fillId="0" borderId="70" xfId="0" applyNumberFormat="1" applyFont="1" applyBorder="1" applyAlignment="1" applyProtection="1">
      <alignment horizontal="right"/>
    </xf>
    <xf numFmtId="0" fontId="1" fillId="0" borderId="10" xfId="0" applyFont="1" applyFill="1" applyBorder="1" applyAlignment="1">
      <alignment horizontal="center"/>
    </xf>
    <xf numFmtId="0" fontId="12" fillId="0" borderId="25" xfId="0" applyFont="1" applyFill="1" applyBorder="1"/>
    <xf numFmtId="4" fontId="12" fillId="0" borderId="26" xfId="0" applyNumberFormat="1" applyFont="1" applyFill="1" applyBorder="1" applyAlignment="1" applyProtection="1">
      <alignment horizontal="right"/>
    </xf>
    <xf numFmtId="0" fontId="12" fillId="0" borderId="28" xfId="0" applyFont="1" applyBorder="1" applyAlignment="1">
      <alignment horizontal="center"/>
    </xf>
    <xf numFmtId="4" fontId="12" fillId="0" borderId="29" xfId="0" applyNumberFormat="1" applyFont="1" applyBorder="1" applyAlignment="1" applyProtection="1">
      <alignment horizontal="right"/>
    </xf>
    <xf numFmtId="1" fontId="12" fillId="0" borderId="29" xfId="0" applyNumberFormat="1" applyFont="1" applyBorder="1" applyAlignment="1" applyProtection="1">
      <alignment horizontal="center"/>
    </xf>
    <xf numFmtId="1" fontId="12" fillId="0" borderId="30" xfId="0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2" fillId="0" borderId="19" xfId="0" applyFont="1" applyBorder="1"/>
    <xf numFmtId="4" fontId="12" fillId="0" borderId="20" xfId="0" applyNumberFormat="1" applyFont="1" applyBorder="1" applyAlignment="1" applyProtection="1">
      <alignment horizontal="right"/>
    </xf>
    <xf numFmtId="1" fontId="12" fillId="0" borderId="20" xfId="0" applyNumberFormat="1" applyFont="1" applyBorder="1" applyAlignment="1" applyProtection="1">
      <alignment horizontal="right"/>
    </xf>
    <xf numFmtId="1" fontId="12" fillId="0" borderId="21" xfId="0" applyNumberFormat="1" applyFont="1" applyBorder="1" applyAlignment="1" applyProtection="1">
      <alignment horizontal="right"/>
    </xf>
    <xf numFmtId="0" fontId="15" fillId="0" borderId="0" xfId="0" applyFont="1"/>
    <xf numFmtId="0" fontId="18" fillId="0" borderId="0" xfId="0" applyFont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/>
    <xf numFmtId="3" fontId="12" fillId="0" borderId="0" xfId="0" applyNumberFormat="1" applyFont="1" applyBorder="1" applyAlignment="1" applyProtection="1"/>
    <xf numFmtId="3" fontId="12" fillId="0" borderId="0" xfId="0" applyNumberFormat="1" applyFont="1" applyBorder="1" applyAlignment="1" applyProtection="1">
      <alignment horizontal="center"/>
    </xf>
    <xf numFmtId="3" fontId="1" fillId="0" borderId="9" xfId="0" applyNumberFormat="1" applyFont="1" applyBorder="1" applyAlignment="1">
      <alignment horizontal="center"/>
    </xf>
    <xf numFmtId="3" fontId="11" fillId="0" borderId="57" xfId="0" applyNumberFormat="1" applyFont="1" applyBorder="1" applyAlignment="1" applyProtection="1">
      <alignment horizontal="right"/>
    </xf>
    <xf numFmtId="3" fontId="11" fillId="0" borderId="6" xfId="0" applyNumberFormat="1" applyFont="1" applyBorder="1" applyAlignment="1" applyProtection="1">
      <alignment horizontal="right"/>
    </xf>
    <xf numFmtId="3" fontId="0" fillId="0" borderId="3" xfId="0" applyNumberFormat="1" applyFont="1" applyBorder="1" applyAlignment="1" applyProtection="1">
      <alignment horizontal="right"/>
    </xf>
    <xf numFmtId="3" fontId="0" fillId="0" borderId="15" xfId="0" applyNumberFormat="1" applyFont="1" applyBorder="1" applyAlignment="1" applyProtection="1">
      <alignment horizontal="right"/>
    </xf>
    <xf numFmtId="3" fontId="12" fillId="0" borderId="61" xfId="0" applyNumberFormat="1" applyFont="1" applyBorder="1" applyAlignment="1" applyProtection="1">
      <alignment horizontal="right"/>
    </xf>
    <xf numFmtId="3" fontId="0" fillId="0" borderId="0" xfId="0" applyNumberFormat="1" applyFont="1" applyBorder="1" applyAlignment="1" applyProtection="1">
      <alignment horizontal="right"/>
    </xf>
    <xf numFmtId="3" fontId="4" fillId="0" borderId="57" xfId="0" applyNumberFormat="1" applyFont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12" fillId="0" borderId="0" xfId="0" applyNumberFormat="1" applyFont="1" applyBorder="1" applyAlignment="1" applyProtection="1">
      <alignment horizontal="right"/>
    </xf>
    <xf numFmtId="3" fontId="4" fillId="0" borderId="27" xfId="0" applyNumberFormat="1" applyFont="1" applyBorder="1" applyAlignment="1" applyProtection="1">
      <alignment horizontal="right"/>
    </xf>
    <xf numFmtId="3" fontId="4" fillId="0" borderId="3" xfId="0" applyNumberFormat="1" applyFont="1" applyBorder="1" applyAlignment="1" applyProtection="1">
      <alignment horizontal="right"/>
    </xf>
    <xf numFmtId="3" fontId="12" fillId="0" borderId="62" xfId="0" applyNumberFormat="1" applyFont="1" applyBorder="1" applyAlignment="1" applyProtection="1">
      <alignment horizontal="right"/>
    </xf>
    <xf numFmtId="3" fontId="17" fillId="0" borderId="45" xfId="0" applyNumberFormat="1" applyFont="1" applyBorder="1" applyAlignment="1" applyProtection="1">
      <alignment horizontal="right"/>
    </xf>
    <xf numFmtId="3" fontId="17" fillId="0" borderId="3" xfId="0" applyNumberFormat="1" applyFont="1" applyBorder="1" applyAlignment="1" applyProtection="1">
      <alignment horizontal="right"/>
    </xf>
    <xf numFmtId="3" fontId="17" fillId="0" borderId="33" xfId="0" applyNumberFormat="1" applyFont="1" applyBorder="1" applyAlignment="1" applyProtection="1">
      <alignment horizontal="right"/>
    </xf>
    <xf numFmtId="3" fontId="17" fillId="0" borderId="62" xfId="0" applyNumberFormat="1" applyFont="1" applyBorder="1" applyAlignment="1" applyProtection="1">
      <alignment horizontal="right"/>
    </xf>
    <xf numFmtId="3" fontId="12" fillId="0" borderId="0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4" xfId="0" applyFont="1" applyBorder="1"/>
    <xf numFmtId="0" fontId="1" fillId="0" borderId="4" xfId="0" applyFont="1" applyBorder="1"/>
    <xf numFmtId="0" fontId="10" fillId="0" borderId="24" xfId="0" applyFont="1" applyBorder="1"/>
    <xf numFmtId="4" fontId="0" fillId="0" borderId="46" xfId="0" applyNumberFormat="1" applyFont="1" applyBorder="1" applyAlignment="1" applyProtection="1">
      <alignment horizontal="right"/>
    </xf>
    <xf numFmtId="1" fontId="0" fillId="0" borderId="46" xfId="0" applyNumberFormat="1" applyFont="1" applyBorder="1" applyAlignment="1" applyProtection="1">
      <alignment horizontal="right"/>
    </xf>
    <xf numFmtId="1" fontId="0" fillId="0" borderId="47" xfId="0" applyNumberFormat="1" applyFont="1" applyBorder="1" applyAlignment="1" applyProtection="1">
      <alignment horizontal="right"/>
    </xf>
    <xf numFmtId="0" fontId="12" fillId="0" borderId="71" xfId="0" applyFont="1" applyBorder="1"/>
    <xf numFmtId="4" fontId="12" fillId="0" borderId="72" xfId="0" applyNumberFormat="1" applyFont="1" applyBorder="1" applyAlignment="1" applyProtection="1">
      <alignment horizontal="right"/>
    </xf>
    <xf numFmtId="1" fontId="12" fillId="0" borderId="72" xfId="0" applyNumberFormat="1" applyFont="1" applyBorder="1" applyAlignment="1" applyProtection="1">
      <alignment horizontal="right"/>
    </xf>
    <xf numFmtId="1" fontId="12" fillId="0" borderId="73" xfId="0" applyNumberFormat="1" applyFont="1" applyBorder="1" applyAlignment="1" applyProtection="1">
      <alignment horizontal="right"/>
    </xf>
    <xf numFmtId="0" fontId="0" fillId="0" borderId="24" xfId="0" applyBorder="1"/>
    <xf numFmtId="0" fontId="1" fillId="0" borderId="71" xfId="0" applyFont="1" applyFill="1" applyBorder="1" applyAlignment="1">
      <alignment horizontal="center"/>
    </xf>
    <xf numFmtId="0" fontId="11" fillId="0" borderId="72" xfId="0" applyFont="1" applyFill="1" applyBorder="1" applyAlignment="1" applyProtection="1">
      <alignment horizontal="center"/>
    </xf>
    <xf numFmtId="0" fontId="11" fillId="0" borderId="73" xfId="0" applyFont="1" applyFill="1" applyBorder="1" applyAlignment="1" applyProtection="1">
      <alignment horizontal="center"/>
    </xf>
    <xf numFmtId="4" fontId="11" fillId="0" borderId="72" xfId="0" applyNumberFormat="1" applyFont="1" applyFill="1" applyBorder="1" applyAlignment="1" applyProtection="1">
      <alignment horizontal="right"/>
    </xf>
    <xf numFmtId="0" fontId="1" fillId="0" borderId="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0" xfId="0" applyBorder="1"/>
    <xf numFmtId="0" fontId="12" fillId="0" borderId="0" xfId="0" applyFont="1" applyBorder="1"/>
    <xf numFmtId="0" fontId="1" fillId="0" borderId="75" xfId="0" applyFont="1" applyBorder="1" applyAlignment="1">
      <alignment horizontal="center"/>
    </xf>
    <xf numFmtId="0" fontId="1" fillId="0" borderId="75" xfId="0" applyFont="1" applyBorder="1"/>
    <xf numFmtId="0" fontId="0" fillId="0" borderId="40" xfId="0" applyBorder="1" applyAlignment="1">
      <alignment horizontal="center"/>
    </xf>
    <xf numFmtId="0" fontId="10" fillId="0" borderId="41" xfId="0" applyFont="1" applyBorder="1"/>
    <xf numFmtId="3" fontId="0" fillId="0" borderId="42" xfId="0" applyNumberFormat="1" applyFont="1" applyBorder="1" applyAlignment="1" applyProtection="1">
      <alignment horizontal="right"/>
    </xf>
    <xf numFmtId="0" fontId="11" fillId="0" borderId="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/>
    <xf numFmtId="0" fontId="0" fillId="0" borderId="74" xfId="0" applyBorder="1"/>
    <xf numFmtId="1" fontId="4" fillId="0" borderId="74" xfId="0" applyNumberFormat="1" applyFont="1" applyBorder="1" applyAlignment="1" applyProtection="1">
      <alignment horizontal="right"/>
    </xf>
    <xf numFmtId="1" fontId="0" fillId="0" borderId="74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" fontId="4" fillId="0" borderId="77" xfId="0" applyNumberFormat="1" applyFont="1" applyBorder="1" applyAlignment="1" applyProtection="1">
      <alignment horizontal="right"/>
    </xf>
    <xf numFmtId="0" fontId="12" fillId="0" borderId="34" xfId="0" applyFont="1" applyFill="1" applyBorder="1"/>
    <xf numFmtId="4" fontId="12" fillId="0" borderId="35" xfId="0" applyNumberFormat="1" applyFont="1" applyFill="1" applyBorder="1" applyAlignment="1" applyProtection="1">
      <alignment horizontal="right"/>
    </xf>
    <xf numFmtId="1" fontId="12" fillId="0" borderId="35" xfId="0" applyNumberFormat="1" applyFont="1" applyFill="1" applyBorder="1" applyAlignment="1" applyProtection="1">
      <alignment horizontal="right"/>
    </xf>
    <xf numFmtId="1" fontId="12" fillId="0" borderId="36" xfId="0" applyNumberFormat="1" applyFont="1" applyFill="1" applyBorder="1" applyAlignment="1" applyProtection="1">
      <alignment horizontal="right"/>
    </xf>
    <xf numFmtId="4" fontId="15" fillId="0" borderId="0" xfId="0" applyNumberFormat="1" applyFont="1" applyFill="1"/>
    <xf numFmtId="4" fontId="0" fillId="0" borderId="0" xfId="0" applyNumberFormat="1" applyFill="1"/>
    <xf numFmtId="4" fontId="0" fillId="0" borderId="0" xfId="0" applyNumberFormat="1"/>
    <xf numFmtId="4" fontId="3" fillId="0" borderId="0" xfId="0" applyNumberFormat="1" applyFont="1"/>
    <xf numFmtId="4" fontId="10" fillId="0" borderId="0" xfId="0" applyNumberFormat="1" applyFont="1" applyFill="1"/>
    <xf numFmtId="4" fontId="14" fillId="0" borderId="0" xfId="0" applyNumberFormat="1" applyFont="1" applyFill="1"/>
    <xf numFmtId="4" fontId="6" fillId="0" borderId="0" xfId="0" applyNumberFormat="1" applyFont="1"/>
    <xf numFmtId="4" fontId="15" fillId="0" borderId="0" xfId="0" applyNumberFormat="1" applyFont="1"/>
    <xf numFmtId="4" fontId="12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4" fontId="8" fillId="0" borderId="0" xfId="0" applyNumberFormat="1" applyFont="1"/>
    <xf numFmtId="4" fontId="1" fillId="0" borderId="0" xfId="0" applyNumberFormat="1" applyFont="1" applyFill="1"/>
    <xf numFmtId="4" fontId="12" fillId="0" borderId="0" xfId="0" applyNumberFormat="1" applyFont="1" applyFill="1"/>
    <xf numFmtId="4" fontId="13" fillId="0" borderId="0" xfId="0" applyNumberFormat="1" applyFont="1" applyFill="1"/>
    <xf numFmtId="4" fontId="18" fillId="0" borderId="0" xfId="0" applyNumberFormat="1" applyFont="1"/>
    <xf numFmtId="4" fontId="14" fillId="0" borderId="0" xfId="0" applyNumberFormat="1" applyFont="1"/>
    <xf numFmtId="0" fontId="0" fillId="0" borderId="0" xfId="0" applyFill="1" applyBorder="1"/>
    <xf numFmtId="4" fontId="0" fillId="0" borderId="0" xfId="0" applyNumberForma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4" fontId="11" fillId="0" borderId="0" xfId="0" applyNumberFormat="1" applyFont="1" applyFill="1" applyBorder="1" applyAlignment="1" applyProtection="1">
      <alignment horizontal="right"/>
    </xf>
    <xf numFmtId="4" fontId="14" fillId="0" borderId="0" xfId="0" applyNumberFormat="1" applyFont="1" applyFill="1" applyBorder="1"/>
    <xf numFmtId="4" fontId="15" fillId="0" borderId="0" xfId="0" applyNumberFormat="1" applyFont="1" applyFill="1" applyBorder="1"/>
    <xf numFmtId="4" fontId="19" fillId="0" borderId="0" xfId="0" applyNumberFormat="1" applyFont="1" applyFill="1" applyBorder="1"/>
    <xf numFmtId="165" fontId="10" fillId="0" borderId="0" xfId="0" applyNumberFormat="1" applyFont="1" applyFill="1" applyBorder="1"/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0" fillId="0" borderId="0" xfId="0" applyNumberFormat="1" applyBorder="1"/>
    <xf numFmtId="0" fontId="12" fillId="0" borderId="0" xfId="0" applyFont="1" applyBorder="1" applyAlignment="1" applyProtection="1">
      <alignment horizontal="center"/>
    </xf>
    <xf numFmtId="0" fontId="1" fillId="0" borderId="20" xfId="0" applyFont="1" applyFill="1" applyBorder="1" applyAlignment="1">
      <alignment horizontal="left"/>
    </xf>
    <xf numFmtId="0" fontId="17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3" fontId="17" fillId="0" borderId="9" xfId="0" applyNumberFormat="1" applyFont="1" applyBorder="1" applyAlignment="1" applyProtection="1">
      <alignment horizontal="right"/>
    </xf>
    <xf numFmtId="0" fontId="1" fillId="0" borderId="8" xfId="0" applyFont="1" applyFill="1" applyBorder="1" applyAlignment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4" fontId="13" fillId="0" borderId="63" xfId="0" applyNumberFormat="1" applyFont="1" applyFill="1" applyBorder="1" applyAlignment="1" applyProtection="1">
      <alignment horizontal="right"/>
    </xf>
    <xf numFmtId="0" fontId="10" fillId="0" borderId="0" xfId="1"/>
    <xf numFmtId="0" fontId="3" fillId="0" borderId="0" xfId="1" applyFont="1"/>
    <xf numFmtId="0" fontId="3" fillId="0" borderId="0" xfId="1" applyFont="1" applyAlignment="1"/>
    <xf numFmtId="0" fontId="1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0" fillId="0" borderId="0" xfId="1" applyFill="1"/>
    <xf numFmtId="0" fontId="1" fillId="0" borderId="10" xfId="1" applyFont="1" applyFill="1" applyBorder="1" applyAlignment="1">
      <alignment horizontal="left"/>
    </xf>
    <xf numFmtId="0" fontId="1" fillId="0" borderId="11" xfId="1" applyFont="1" applyFill="1" applyBorder="1" applyAlignment="1" applyProtection="1">
      <alignment horizontal="center"/>
    </xf>
    <xf numFmtId="0" fontId="1" fillId="0" borderId="12" xfId="1" applyFont="1" applyFill="1" applyBorder="1" applyAlignment="1" applyProtection="1">
      <alignment horizontal="center"/>
    </xf>
    <xf numFmtId="0" fontId="10" fillId="0" borderId="0" xfId="1" applyFont="1" applyFill="1"/>
    <xf numFmtId="0" fontId="1" fillId="2" borderId="34" xfId="1" applyFont="1" applyFill="1" applyBorder="1" applyAlignment="1">
      <alignment horizontal="center"/>
    </xf>
    <xf numFmtId="0" fontId="10" fillId="2" borderId="35" xfId="1" applyFill="1" applyBorder="1" applyAlignment="1"/>
    <xf numFmtId="0" fontId="10" fillId="2" borderId="36" xfId="1" applyFill="1" applyBorder="1" applyAlignment="1"/>
    <xf numFmtId="0" fontId="10" fillId="0" borderId="0" xfId="1" applyAlignment="1"/>
    <xf numFmtId="0" fontId="15" fillId="0" borderId="0" xfId="1" applyFont="1" applyFill="1"/>
    <xf numFmtId="0" fontId="1" fillId="0" borderId="78" xfId="1" applyFont="1" applyFill="1" applyBorder="1" applyAlignment="1" applyProtection="1"/>
    <xf numFmtId="0" fontId="10" fillId="0" borderId="79" xfId="1" applyFill="1" applyBorder="1" applyAlignment="1"/>
    <xf numFmtId="0" fontId="10" fillId="0" borderId="80" xfId="1" applyFill="1" applyBorder="1" applyAlignment="1"/>
    <xf numFmtId="0" fontId="18" fillId="0" borderId="0" xfId="0" applyFont="1" applyBorder="1" applyAlignment="1" applyProtection="1"/>
    <xf numFmtId="0" fontId="18" fillId="0" borderId="0" xfId="0" applyFont="1" applyBorder="1" applyAlignment="1" applyProtection="1">
      <alignment horizontal="center"/>
    </xf>
    <xf numFmtId="4" fontId="14" fillId="0" borderId="0" xfId="0" applyNumberFormat="1" applyFont="1" applyBorder="1" applyAlignment="1" applyProtection="1">
      <alignment horizontal="right"/>
    </xf>
    <xf numFmtId="4" fontId="18" fillId="0" borderId="0" xfId="0" applyNumberFormat="1" applyFont="1" applyBorder="1" applyAlignment="1" applyProtection="1">
      <alignment horizontal="right"/>
    </xf>
    <xf numFmtId="4" fontId="18" fillId="0" borderId="62" xfId="0" applyNumberFormat="1" applyFont="1" applyBorder="1" applyAlignment="1" applyProtection="1">
      <alignment horizontal="right"/>
    </xf>
    <xf numFmtId="0" fontId="18" fillId="0" borderId="0" xfId="0" applyFont="1" applyBorder="1" applyAlignment="1">
      <alignment horizontal="center"/>
    </xf>
    <xf numFmtId="4" fontId="14" fillId="0" borderId="0" xfId="0" applyNumberFormat="1" applyFont="1" applyBorder="1" applyAlignment="1"/>
    <xf numFmtId="0" fontId="1" fillId="0" borderId="11" xfId="0" applyFont="1" applyFill="1" applyBorder="1" applyAlignment="1" applyProtection="1">
      <alignment horizontal="center"/>
    </xf>
    <xf numFmtId="4" fontId="1" fillId="0" borderId="26" xfId="0" applyNumberFormat="1" applyFont="1" applyFill="1" applyBorder="1" applyAlignment="1" applyProtection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28" xfId="0" applyFont="1" applyFill="1" applyBorder="1"/>
    <xf numFmtId="0" fontId="1" fillId="0" borderId="19" xfId="0" applyFont="1" applyFill="1" applyBorder="1" applyAlignment="1">
      <alignment horizontal="left"/>
    </xf>
    <xf numFmtId="0" fontId="1" fillId="0" borderId="25" xfId="0" applyFont="1" applyFill="1" applyBorder="1"/>
    <xf numFmtId="0" fontId="1" fillId="0" borderId="8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4" fontId="1" fillId="0" borderId="23" xfId="0" applyNumberFormat="1" applyFont="1" applyFill="1" applyBorder="1" applyAlignment="1" applyProtection="1">
      <alignment horizontal="right"/>
    </xf>
    <xf numFmtId="4" fontId="1" fillId="0" borderId="82" xfId="0" applyNumberFormat="1" applyFont="1" applyFill="1" applyBorder="1" applyAlignment="1">
      <alignment horizontal="right" wrapText="1"/>
    </xf>
    <xf numFmtId="0" fontId="13" fillId="0" borderId="0" xfId="0" applyFont="1"/>
    <xf numFmtId="0" fontId="12" fillId="0" borderId="0" xfId="0" applyFont="1" applyBorder="1" applyAlignment="1" applyProtection="1">
      <alignment horizontal="center"/>
    </xf>
    <xf numFmtId="4" fontId="1" fillId="0" borderId="26" xfId="0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center"/>
    </xf>
    <xf numFmtId="0" fontId="0" fillId="0" borderId="84" xfId="0" applyBorder="1"/>
    <xf numFmtId="4" fontId="1" fillId="0" borderId="72" xfId="0" applyNumberFormat="1" applyFont="1" applyFill="1" applyBorder="1" applyAlignment="1" applyProtection="1">
      <alignment horizontal="right"/>
    </xf>
    <xf numFmtId="4" fontId="1" fillId="0" borderId="35" xfId="0" applyNumberFormat="1" applyFont="1" applyBorder="1" applyAlignment="1" applyProtection="1">
      <alignment horizontal="right"/>
    </xf>
    <xf numFmtId="4" fontId="1" fillId="0" borderId="5" xfId="0" applyNumberFormat="1" applyFont="1" applyBorder="1" applyAlignment="1" applyProtection="1">
      <alignment horizontal="right"/>
    </xf>
    <xf numFmtId="4" fontId="10" fillId="0" borderId="2" xfId="0" applyNumberFormat="1" applyFont="1" applyBorder="1" applyAlignment="1" applyProtection="1">
      <alignment horizontal="right"/>
    </xf>
    <xf numFmtId="4" fontId="1" fillId="0" borderId="2" xfId="0" applyNumberFormat="1" applyFont="1" applyBorder="1" applyAlignment="1" applyProtection="1">
      <alignment horizontal="right"/>
    </xf>
    <xf numFmtId="4" fontId="1" fillId="0" borderId="26" xfId="0" applyNumberFormat="1" applyFont="1" applyBorder="1" applyAlignment="1" applyProtection="1">
      <alignment horizontal="right"/>
    </xf>
    <xf numFmtId="4" fontId="10" fillId="0" borderId="41" xfId="0" applyNumberFormat="1" applyFont="1" applyBorder="1" applyAlignment="1" applyProtection="1">
      <alignment horizontal="right"/>
    </xf>
    <xf numFmtId="4" fontId="1" fillId="0" borderId="69" xfId="0" applyNumberFormat="1" applyFont="1" applyBorder="1" applyAlignment="1" applyProtection="1">
      <alignment horizontal="right"/>
    </xf>
    <xf numFmtId="4" fontId="10" fillId="0" borderId="46" xfId="0" applyNumberFormat="1" applyFont="1" applyBorder="1" applyAlignment="1" applyProtection="1">
      <alignment horizontal="right"/>
    </xf>
    <xf numFmtId="4" fontId="1" fillId="0" borderId="38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4" fontId="10" fillId="0" borderId="32" xfId="0" applyNumberFormat="1" applyFont="1" applyBorder="1" applyAlignment="1" applyProtection="1">
      <alignment horizontal="right"/>
    </xf>
    <xf numFmtId="4" fontId="1" fillId="0" borderId="56" xfId="0" applyNumberFormat="1" applyFont="1" applyBorder="1" applyAlignment="1" applyProtection="1">
      <alignment horizontal="right"/>
    </xf>
    <xf numFmtId="4" fontId="12" fillId="0" borderId="60" xfId="0" applyNumberFormat="1" applyFont="1" applyBorder="1" applyAlignment="1" applyProtection="1">
      <alignment horizontal="right"/>
    </xf>
    <xf numFmtId="4" fontId="1" fillId="0" borderId="76" xfId="0" applyNumberFormat="1" applyFont="1" applyBorder="1" applyAlignment="1" applyProtection="1">
      <alignment horizontal="right"/>
    </xf>
    <xf numFmtId="4" fontId="12" fillId="0" borderId="62" xfId="0" applyNumberFormat="1" applyFont="1" applyBorder="1" applyAlignment="1" applyProtection="1">
      <alignment horizontal="right"/>
    </xf>
    <xf numFmtId="4" fontId="12" fillId="0" borderId="0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2" fillId="0" borderId="44" xfId="0" applyNumberFormat="1" applyFont="1" applyBorder="1" applyAlignment="1" applyProtection="1">
      <alignment horizontal="right"/>
    </xf>
    <xf numFmtId="4" fontId="12" fillId="0" borderId="2" xfId="0" applyNumberFormat="1" applyFont="1" applyBorder="1" applyAlignment="1" applyProtection="1">
      <alignment horizontal="right"/>
    </xf>
    <xf numFmtId="4" fontId="12" fillId="0" borderId="32" xfId="0" applyNumberFormat="1" applyFont="1" applyBorder="1" applyAlignment="1" applyProtection="1">
      <alignment horizontal="right"/>
    </xf>
    <xf numFmtId="4" fontId="1" fillId="0" borderId="44" xfId="0" applyNumberFormat="1" applyFont="1" applyBorder="1" applyAlignment="1">
      <alignment horizontal="right"/>
    </xf>
    <xf numFmtId="4" fontId="1" fillId="0" borderId="2" xfId="0" applyNumberFormat="1" applyFont="1" applyBorder="1"/>
    <xf numFmtId="4" fontId="10" fillId="0" borderId="2" xfId="0" applyNumberFormat="1" applyFont="1" applyBorder="1" applyAlignment="1"/>
    <xf numFmtId="4" fontId="1" fillId="0" borderId="2" xfId="0" applyNumberFormat="1" applyFont="1" applyBorder="1" applyAlignment="1"/>
    <xf numFmtId="4" fontId="10" fillId="0" borderId="32" xfId="0" applyNumberFormat="1" applyFont="1" applyBorder="1" applyAlignment="1"/>
    <xf numFmtId="4" fontId="10" fillId="0" borderId="0" xfId="0" applyNumberFormat="1" applyFont="1" applyBorder="1" applyAlignment="1"/>
    <xf numFmtId="4" fontId="1" fillId="0" borderId="5" xfId="0" applyNumberFormat="1" applyFont="1" applyBorder="1" applyAlignment="1"/>
    <xf numFmtId="4" fontId="12" fillId="0" borderId="8" xfId="0" applyNumberFormat="1" applyFont="1" applyBorder="1" applyAlignment="1" applyProtection="1">
      <alignment horizontal="right"/>
    </xf>
    <xf numFmtId="1" fontId="1" fillId="0" borderId="26" xfId="0" applyNumberFormat="1" applyFont="1" applyFill="1" applyBorder="1" applyAlignment="1" applyProtection="1">
      <alignment horizontal="right"/>
    </xf>
    <xf numFmtId="4" fontId="1" fillId="0" borderId="26" xfId="0" applyNumberFormat="1" applyFont="1" applyFill="1" applyBorder="1" applyAlignment="1" applyProtection="1">
      <alignment horizontal="right"/>
    </xf>
    <xf numFmtId="0" fontId="1" fillId="0" borderId="12" xfId="0" applyFont="1" applyFill="1" applyBorder="1" applyAlignment="1" applyProtection="1">
      <alignment horizontal="center"/>
    </xf>
    <xf numFmtId="1" fontId="1" fillId="0" borderId="5" xfId="0" applyNumberFormat="1" applyFont="1" applyFill="1" applyBorder="1" applyAlignment="1" applyProtection="1">
      <alignment horizontal="right"/>
    </xf>
    <xf numFmtId="1" fontId="1" fillId="0" borderId="6" xfId="0" applyNumberFormat="1" applyFont="1" applyFill="1" applyBorder="1" applyAlignment="1" applyProtection="1">
      <alignment horizontal="right"/>
    </xf>
    <xf numFmtId="1" fontId="1" fillId="0" borderId="14" xfId="0" applyNumberFormat="1" applyFont="1" applyFill="1" applyBorder="1" applyAlignment="1" applyProtection="1">
      <alignment horizontal="right"/>
    </xf>
    <xf numFmtId="1" fontId="1" fillId="0" borderId="15" xfId="0" applyNumberFormat="1" applyFont="1" applyFill="1" applyBorder="1" applyAlignment="1" applyProtection="1">
      <alignment horizontal="right"/>
    </xf>
    <xf numFmtId="1" fontId="12" fillId="0" borderId="26" xfId="0" applyNumberFormat="1" applyFont="1" applyFill="1" applyBorder="1" applyAlignment="1" applyProtection="1">
      <alignment horizontal="right"/>
    </xf>
    <xf numFmtId="1" fontId="12" fillId="0" borderId="27" xfId="0" applyNumberFormat="1" applyFont="1" applyFill="1" applyBorder="1" applyAlignment="1" applyProtection="1">
      <alignment horizontal="right"/>
    </xf>
    <xf numFmtId="1" fontId="1" fillId="0" borderId="29" xfId="0" applyNumberFormat="1" applyFont="1" applyFill="1" applyBorder="1" applyAlignment="1" applyProtection="1">
      <alignment horizontal="right"/>
    </xf>
    <xf numFmtId="1" fontId="1" fillId="0" borderId="30" xfId="0" applyNumberFormat="1" applyFont="1" applyFill="1" applyBorder="1" applyAlignment="1" applyProtection="1">
      <alignment horizontal="right"/>
    </xf>
    <xf numFmtId="1" fontId="1" fillId="0" borderId="20" xfId="0" applyNumberFormat="1" applyFont="1" applyFill="1" applyBorder="1" applyAlignment="1">
      <alignment horizontal="left"/>
    </xf>
    <xf numFmtId="1" fontId="1" fillId="0" borderId="21" xfId="0" applyNumberFormat="1" applyFont="1" applyFill="1" applyBorder="1" applyAlignment="1">
      <alignment horizontal="left"/>
    </xf>
    <xf numFmtId="1" fontId="1" fillId="0" borderId="27" xfId="0" applyNumberFormat="1" applyFont="1" applyFill="1" applyBorder="1" applyAlignment="1" applyProtection="1">
      <alignment horizontal="right"/>
    </xf>
    <xf numFmtId="1" fontId="1" fillId="0" borderId="82" xfId="0" applyNumberFormat="1" applyFont="1" applyFill="1" applyBorder="1" applyAlignment="1">
      <alignment horizontal="left" wrapText="1"/>
    </xf>
    <xf numFmtId="1" fontId="1" fillId="0" borderId="83" xfId="0" applyNumberFormat="1" applyFont="1" applyFill="1" applyBorder="1" applyAlignment="1">
      <alignment horizontal="left" wrapText="1"/>
    </xf>
    <xf numFmtId="0" fontId="10" fillId="0" borderId="25" xfId="0" applyFont="1" applyFill="1" applyBorder="1"/>
    <xf numFmtId="4" fontId="10" fillId="0" borderId="26" xfId="0" applyNumberFormat="1" applyFont="1" applyFill="1" applyBorder="1" applyAlignment="1" applyProtection="1">
      <alignment horizontal="right"/>
    </xf>
    <xf numFmtId="1" fontId="10" fillId="0" borderId="26" xfId="0" applyNumberFormat="1" applyFont="1" applyFill="1" applyBorder="1" applyAlignment="1" applyProtection="1">
      <alignment horizontal="right"/>
    </xf>
    <xf numFmtId="1" fontId="10" fillId="0" borderId="27" xfId="0" applyNumberFormat="1" applyFont="1" applyFill="1" applyBorder="1" applyAlignment="1" applyProtection="1">
      <alignment horizontal="right"/>
    </xf>
    <xf numFmtId="0" fontId="10" fillId="0" borderId="16" xfId="0" applyFont="1" applyFill="1" applyBorder="1"/>
    <xf numFmtId="4" fontId="10" fillId="0" borderId="17" xfId="0" applyNumberFormat="1" applyFont="1" applyFill="1" applyBorder="1" applyAlignment="1" applyProtection="1">
      <alignment horizontal="right"/>
    </xf>
    <xf numFmtId="1" fontId="10" fillId="0" borderId="17" xfId="0" applyNumberFormat="1" applyFont="1" applyFill="1" applyBorder="1" applyAlignment="1" applyProtection="1">
      <alignment horizontal="right"/>
    </xf>
    <xf numFmtId="1" fontId="10" fillId="0" borderId="18" xfId="0" applyNumberFormat="1" applyFont="1" applyFill="1" applyBorder="1" applyAlignment="1" applyProtection="1">
      <alignment horizontal="right"/>
    </xf>
    <xf numFmtId="0" fontId="10" fillId="0" borderId="68" xfId="0" applyFont="1" applyFill="1" applyBorder="1"/>
    <xf numFmtId="4" fontId="10" fillId="0" borderId="69" xfId="0" applyNumberFormat="1" applyFont="1" applyFill="1" applyBorder="1" applyAlignment="1" applyProtection="1">
      <alignment horizontal="right"/>
    </xf>
    <xf numFmtId="1" fontId="10" fillId="0" borderId="69" xfId="0" applyNumberFormat="1" applyFont="1" applyFill="1" applyBorder="1" applyAlignment="1" applyProtection="1">
      <alignment horizontal="right"/>
    </xf>
    <xf numFmtId="1" fontId="10" fillId="0" borderId="7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/>
    <xf numFmtId="1" fontId="10" fillId="0" borderId="5" xfId="0" applyNumberFormat="1" applyFont="1" applyFill="1" applyBorder="1" applyAlignment="1" applyProtection="1">
      <alignment horizontal="right"/>
    </xf>
    <xf numFmtId="1" fontId="10" fillId="0" borderId="6" xfId="0" applyNumberFormat="1" applyFont="1" applyFill="1" applyBorder="1" applyAlignment="1" applyProtection="1">
      <alignment horizontal="right"/>
    </xf>
    <xf numFmtId="4" fontId="10" fillId="0" borderId="5" xfId="0" applyNumberFormat="1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/>
    <xf numFmtId="0" fontId="10" fillId="0" borderId="5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14" xfId="0" applyFont="1" applyFill="1" applyBorder="1"/>
    <xf numFmtId="4" fontId="10" fillId="0" borderId="14" xfId="0" applyNumberFormat="1" applyFont="1" applyFill="1" applyBorder="1" applyAlignment="1" applyProtection="1">
      <alignment horizontal="right"/>
    </xf>
    <xf numFmtId="1" fontId="10" fillId="0" borderId="14" xfId="0" applyNumberFormat="1" applyFont="1" applyFill="1" applyBorder="1" applyAlignment="1" applyProtection="1">
      <alignment horizontal="right"/>
    </xf>
    <xf numFmtId="1" fontId="10" fillId="0" borderId="14" xfId="0" applyNumberFormat="1" applyFont="1" applyFill="1" applyBorder="1"/>
    <xf numFmtId="1" fontId="10" fillId="0" borderId="15" xfId="0" applyNumberFormat="1" applyFont="1" applyFill="1" applyBorder="1" applyAlignment="1">
      <alignment horizontal="right"/>
    </xf>
    <xf numFmtId="1" fontId="1" fillId="0" borderId="26" xfId="0" applyNumberFormat="1" applyFont="1" applyFill="1" applyBorder="1" applyAlignment="1" applyProtection="1">
      <alignment horizontal="right"/>
    </xf>
    <xf numFmtId="1" fontId="1" fillId="0" borderId="26" xfId="0" applyNumberFormat="1" applyFont="1" applyFill="1" applyBorder="1"/>
    <xf numFmtId="1" fontId="1" fillId="0" borderId="27" xfId="0" applyNumberFormat="1" applyFont="1" applyFill="1" applyBorder="1" applyAlignment="1">
      <alignment horizontal="right"/>
    </xf>
    <xf numFmtId="0" fontId="1" fillId="0" borderId="25" xfId="0" applyFont="1" applyFill="1" applyBorder="1" applyAlignment="1" applyProtection="1"/>
    <xf numFmtId="0" fontId="1" fillId="0" borderId="26" xfId="0" applyFont="1" applyFill="1" applyBorder="1"/>
    <xf numFmtId="4" fontId="1" fillId="0" borderId="26" xfId="0" applyNumberFormat="1" applyFont="1" applyFill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 vertical="center"/>
    </xf>
    <xf numFmtId="0" fontId="1" fillId="0" borderId="44" xfId="0" applyFont="1" applyFill="1" applyBorder="1" applyAlignment="1">
      <alignment horizontal="center" wrapText="1"/>
    </xf>
    <xf numFmtId="0" fontId="10" fillId="0" borderId="44" xfId="0" applyFont="1" applyFill="1" applyBorder="1" applyAlignment="1">
      <alignment wrapText="1"/>
    </xf>
    <xf numFmtId="0" fontId="1" fillId="0" borderId="44" xfId="0" applyFont="1" applyFill="1" applyBorder="1" applyAlignment="1">
      <alignment horizontal="center"/>
    </xf>
    <xf numFmtId="0" fontId="10" fillId="0" borderId="44" xfId="0" applyFont="1" applyFill="1" applyBorder="1"/>
    <xf numFmtId="0" fontId="7" fillId="0" borderId="44" xfId="0" applyFont="1" applyFill="1" applyBorder="1" applyAlignment="1">
      <alignment horizontal="center" wrapText="1"/>
    </xf>
    <xf numFmtId="0" fontId="0" fillId="0" borderId="44" xfId="0" applyFill="1" applyBorder="1" applyAlignment="1">
      <alignment wrapText="1"/>
    </xf>
    <xf numFmtId="0" fontId="0" fillId="0" borderId="45" xfId="0" applyFill="1" applyBorder="1" applyAlignment="1">
      <alignment wrapText="1"/>
    </xf>
    <xf numFmtId="0" fontId="7" fillId="0" borderId="31" xfId="0" applyFont="1" applyFill="1" applyBorder="1" applyAlignment="1">
      <alignment horizontal="center"/>
    </xf>
    <xf numFmtId="0" fontId="0" fillId="0" borderId="32" xfId="0" applyFill="1" applyBorder="1"/>
    <xf numFmtId="0" fontId="7" fillId="0" borderId="32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0" fillId="0" borderId="32" xfId="0" applyFont="1" applyFill="1" applyBorder="1"/>
    <xf numFmtId="0" fontId="0" fillId="0" borderId="33" xfId="0" applyFill="1" applyBorder="1"/>
    <xf numFmtId="0" fontId="7" fillId="0" borderId="43" xfId="0" applyFont="1" applyFill="1" applyBorder="1" applyAlignment="1">
      <alignment horizontal="center"/>
    </xf>
    <xf numFmtId="0" fontId="0" fillId="0" borderId="44" xfId="0" applyFill="1" applyBorder="1"/>
    <xf numFmtId="1" fontId="1" fillId="0" borderId="35" xfId="0" applyNumberFormat="1" applyFont="1" applyFill="1" applyBorder="1" applyAlignment="1" applyProtection="1">
      <alignment horizontal="right"/>
    </xf>
    <xf numFmtId="1" fontId="1" fillId="0" borderId="35" xfId="0" applyNumberFormat="1" applyFont="1" applyFill="1" applyBorder="1"/>
    <xf numFmtId="1" fontId="1" fillId="0" borderId="36" xfId="0" applyNumberFormat="1" applyFont="1" applyFill="1" applyBorder="1"/>
    <xf numFmtId="0" fontId="12" fillId="0" borderId="10" xfId="0" applyFont="1" applyFill="1" applyBorder="1" applyAlignment="1" applyProtection="1"/>
    <xf numFmtId="0" fontId="15" fillId="0" borderId="11" xfId="0" applyFont="1" applyFill="1" applyBorder="1"/>
    <xf numFmtId="4" fontId="12" fillId="0" borderId="11" xfId="0" applyNumberFormat="1" applyFont="1" applyFill="1" applyBorder="1" applyAlignment="1" applyProtection="1">
      <alignment horizontal="right"/>
    </xf>
    <xf numFmtId="4" fontId="18" fillId="0" borderId="11" xfId="0" applyNumberFormat="1" applyFont="1" applyFill="1" applyBorder="1" applyAlignment="1" applyProtection="1">
      <alignment horizontal="right"/>
    </xf>
    <xf numFmtId="0" fontId="19" fillId="0" borderId="11" xfId="0" applyFont="1" applyFill="1" applyBorder="1"/>
    <xf numFmtId="164" fontId="16" fillId="0" borderId="11" xfId="0" applyNumberFormat="1" applyFont="1" applyFill="1" applyBorder="1" applyAlignment="1" applyProtection="1">
      <alignment horizontal="right"/>
    </xf>
    <xf numFmtId="0" fontId="15" fillId="0" borderId="12" xfId="0" applyFont="1" applyFill="1" applyBorder="1"/>
    <xf numFmtId="0" fontId="1" fillId="0" borderId="34" xfId="0" applyFont="1" applyFill="1" applyBorder="1" applyAlignment="1" applyProtection="1"/>
    <xf numFmtId="0" fontId="1" fillId="0" borderId="35" xfId="0" applyFont="1" applyFill="1" applyBorder="1"/>
    <xf numFmtId="4" fontId="1" fillId="0" borderId="35" xfId="0" applyNumberFormat="1" applyFont="1" applyFill="1" applyBorder="1" applyAlignment="1" applyProtection="1">
      <alignment horizontal="right"/>
    </xf>
    <xf numFmtId="4" fontId="10" fillId="0" borderId="29" xfId="0" applyNumberFormat="1" applyFont="1" applyFill="1" applyBorder="1" applyAlignment="1" applyProtection="1">
      <alignment horizontal="right"/>
    </xf>
    <xf numFmtId="0" fontId="10" fillId="0" borderId="29" xfId="0" applyFont="1" applyFill="1" applyBorder="1"/>
    <xf numFmtId="1" fontId="10" fillId="0" borderId="29" xfId="0" applyNumberFormat="1" applyFont="1" applyFill="1" applyBorder="1" applyAlignment="1" applyProtection="1">
      <alignment horizontal="right"/>
    </xf>
    <xf numFmtId="1" fontId="10" fillId="0" borderId="29" xfId="0" applyNumberFormat="1" applyFont="1" applyFill="1" applyBorder="1"/>
    <xf numFmtId="1" fontId="10" fillId="0" borderId="30" xfId="0" applyNumberFormat="1" applyFont="1" applyFill="1" applyBorder="1" applyAlignment="1">
      <alignment horizontal="right"/>
    </xf>
    <xf numFmtId="0" fontId="10" fillId="0" borderId="28" xfId="0" applyFont="1" applyFill="1" applyBorder="1" applyAlignment="1" applyProtection="1"/>
    <xf numFmtId="0" fontId="12" fillId="0" borderId="19" xfId="0" applyFont="1" applyFill="1" applyBorder="1" applyAlignment="1" applyProtection="1">
      <alignment horizontal="left"/>
    </xf>
    <xf numFmtId="0" fontId="12" fillId="0" borderId="20" xfId="0" applyFont="1" applyFill="1" applyBorder="1"/>
    <xf numFmtId="0" fontId="12" fillId="0" borderId="20" xfId="0" applyFont="1" applyFill="1" applyBorder="1" applyAlignment="1" applyProtection="1">
      <alignment horizontal="left"/>
    </xf>
    <xf numFmtId="0" fontId="18" fillId="0" borderId="20" xfId="0" applyFont="1" applyFill="1" applyBorder="1" applyAlignment="1" applyProtection="1">
      <alignment horizontal="left"/>
    </xf>
    <xf numFmtId="0" fontId="18" fillId="0" borderId="20" xfId="0" applyFont="1" applyFill="1" applyBorder="1"/>
    <xf numFmtId="1" fontId="12" fillId="0" borderId="20" xfId="0" applyNumberFormat="1" applyFont="1" applyFill="1" applyBorder="1" applyAlignment="1" applyProtection="1">
      <alignment horizontal="left"/>
    </xf>
    <xf numFmtId="1" fontId="12" fillId="0" borderId="20" xfId="0" applyNumberFormat="1" applyFont="1" applyFill="1" applyBorder="1"/>
    <xf numFmtId="1" fontId="12" fillId="0" borderId="20" xfId="0" applyNumberFormat="1" applyFont="1" applyFill="1" applyBorder="1" applyAlignment="1" applyProtection="1">
      <alignment horizontal="right"/>
    </xf>
    <xf numFmtId="1" fontId="12" fillId="0" borderId="21" xfId="0" applyNumberFormat="1" applyFont="1" applyFill="1" applyBorder="1" applyAlignment="1">
      <alignment horizontal="right"/>
    </xf>
    <xf numFmtId="4" fontId="12" fillId="0" borderId="20" xfId="0" applyNumberFormat="1" applyFont="1" applyFill="1" applyBorder="1" applyAlignment="1" applyProtection="1">
      <alignment horizontal="right"/>
    </xf>
    <xf numFmtId="1" fontId="12" fillId="0" borderId="21" xfId="0" applyNumberFormat="1" applyFont="1" applyFill="1" applyBorder="1" applyAlignment="1" applyProtection="1">
      <alignment horizontal="right"/>
    </xf>
    <xf numFmtId="0" fontId="10" fillId="0" borderId="5" xfId="0" applyFont="1" applyFill="1" applyBorder="1"/>
    <xf numFmtId="1" fontId="1" fillId="0" borderId="3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0" fillId="0" borderId="5" xfId="0" applyNumberFormat="1" applyFont="1" applyFill="1" applyBorder="1" applyAlignment="1">
      <alignment horizontal="right"/>
    </xf>
    <xf numFmtId="1" fontId="10" fillId="0" borderId="6" xfId="0" applyNumberFormat="1" applyFont="1" applyFill="1" applyBorder="1" applyAlignment="1">
      <alignment horizontal="right"/>
    </xf>
    <xf numFmtId="1" fontId="1" fillId="0" borderId="26" xfId="0" applyNumberFormat="1" applyFont="1" applyFill="1" applyBorder="1" applyAlignment="1">
      <alignment horizontal="right"/>
    </xf>
    <xf numFmtId="0" fontId="10" fillId="0" borderId="1" xfId="0" applyFont="1" applyFill="1" applyBorder="1" applyAlignment="1" applyProtection="1"/>
    <xf numFmtId="0" fontId="10" fillId="0" borderId="2" xfId="0" applyFont="1" applyFill="1" applyBorder="1"/>
    <xf numFmtId="4" fontId="10" fillId="0" borderId="2" xfId="0" applyNumberFormat="1" applyFont="1" applyFill="1" applyBorder="1" applyAlignment="1" applyProtection="1">
      <alignment horizontal="right"/>
    </xf>
    <xf numFmtId="1" fontId="10" fillId="0" borderId="2" xfId="0" applyNumberFormat="1" applyFont="1" applyFill="1" applyBorder="1" applyAlignment="1" applyProtection="1">
      <alignment horizontal="right"/>
    </xf>
    <xf numFmtId="1" fontId="10" fillId="0" borderId="2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10" fillId="0" borderId="13" xfId="0" applyFont="1" applyFill="1" applyBorder="1" applyAlignment="1" applyProtection="1">
      <alignment horizontal="left"/>
    </xf>
    <xf numFmtId="0" fontId="10" fillId="0" borderId="14" xfId="0" applyFont="1" applyFill="1" applyBorder="1" applyAlignment="1" applyProtection="1">
      <alignment horizontal="left"/>
    </xf>
    <xf numFmtId="1" fontId="10" fillId="0" borderId="14" xfId="0" applyNumberFormat="1" applyFont="1" applyFill="1" applyBorder="1" applyAlignment="1">
      <alignment horizontal="right"/>
    </xf>
    <xf numFmtId="1" fontId="12" fillId="0" borderId="17" xfId="0" applyNumberFormat="1" applyFont="1" applyBorder="1" applyAlignment="1" applyProtection="1">
      <alignment horizontal="right"/>
    </xf>
    <xf numFmtId="1" fontId="12" fillId="0" borderId="18" xfId="0" applyNumberFormat="1" applyFont="1" applyBorder="1" applyAlignment="1">
      <alignment horizontal="right"/>
    </xf>
    <xf numFmtId="0" fontId="12" fillId="0" borderId="16" xfId="0" applyFont="1" applyFill="1" applyBorder="1" applyAlignment="1" applyProtection="1">
      <alignment horizontal="left"/>
    </xf>
    <xf numFmtId="0" fontId="12" fillId="0" borderId="17" xfId="0" applyFont="1" applyFill="1" applyBorder="1"/>
    <xf numFmtId="4" fontId="12" fillId="0" borderId="17" xfId="0" applyNumberFormat="1" applyFont="1" applyBorder="1" applyAlignment="1" applyProtection="1">
      <alignment horizontal="right"/>
    </xf>
    <xf numFmtId="4" fontId="12" fillId="0" borderId="17" xfId="0" applyNumberFormat="1" applyFont="1" applyBorder="1" applyAlignment="1">
      <alignment horizontal="right"/>
    </xf>
    <xf numFmtId="1" fontId="12" fillId="0" borderId="17" xfId="0" applyNumberFormat="1" applyFont="1" applyBorder="1" applyAlignment="1">
      <alignment horizontal="right"/>
    </xf>
    <xf numFmtId="1" fontId="10" fillId="0" borderId="48" xfId="0" applyNumberFormat="1" applyFont="1" applyFill="1" applyBorder="1" applyAlignment="1" applyProtection="1">
      <alignment horizontal="right"/>
    </xf>
    <xf numFmtId="1" fontId="10" fillId="0" borderId="49" xfId="0" applyNumberFormat="1" applyFont="1" applyFill="1" applyBorder="1" applyAlignment="1" applyProtection="1">
      <alignment horizontal="right"/>
    </xf>
    <xf numFmtId="1" fontId="10" fillId="0" borderId="50" xfId="0" applyNumberFormat="1" applyFont="1" applyFill="1" applyBorder="1" applyAlignment="1" applyProtection="1">
      <alignment horizontal="right"/>
    </xf>
    <xf numFmtId="0" fontId="10" fillId="0" borderId="24" xfId="0" applyFont="1" applyFill="1" applyBorder="1" applyAlignment="1" applyProtection="1"/>
    <xf numFmtId="0" fontId="10" fillId="0" borderId="46" xfId="0" applyFont="1" applyFill="1" applyBorder="1"/>
    <xf numFmtId="4" fontId="10" fillId="0" borderId="46" xfId="0" applyNumberFormat="1" applyFont="1" applyFill="1" applyBorder="1" applyAlignment="1" applyProtection="1">
      <alignment horizontal="right"/>
    </xf>
    <xf numFmtId="1" fontId="10" fillId="0" borderId="46" xfId="0" applyNumberFormat="1" applyFont="1" applyFill="1" applyBorder="1" applyAlignment="1" applyProtection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0" fillId="0" borderId="47" xfId="0" applyNumberFormat="1" applyFont="1" applyFill="1" applyBorder="1" applyAlignment="1">
      <alignment horizontal="right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/>
    </xf>
    <xf numFmtId="0" fontId="12" fillId="0" borderId="0" xfId="1" applyFont="1"/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A6" sqref="A6:G6"/>
    </sheetView>
  </sheetViews>
  <sheetFormatPr defaultRowHeight="12.75" x14ac:dyDescent="0.2"/>
  <cols>
    <col min="1" max="1" width="71.7109375" customWidth="1"/>
    <col min="2" max="2" width="20" style="26" customWidth="1"/>
    <col min="3" max="3" width="19.85546875" style="26" customWidth="1"/>
    <col min="4" max="4" width="17.7109375" style="26" customWidth="1"/>
    <col min="5" max="5" width="19.28515625" customWidth="1"/>
    <col min="6" max="7" width="12.7109375" style="26" customWidth="1"/>
    <col min="10" max="10" width="13.7109375" customWidth="1"/>
    <col min="11" max="11" width="18.42578125" style="251" customWidth="1"/>
    <col min="12" max="12" width="15.42578125" style="251" customWidth="1"/>
  </cols>
  <sheetData>
    <row r="1" spans="1:12" s="8" customFormat="1" x14ac:dyDescent="0.2">
      <c r="A1" s="8" t="s">
        <v>222</v>
      </c>
      <c r="B1" s="26"/>
      <c r="C1" s="26"/>
      <c r="D1" s="26"/>
      <c r="F1" s="26"/>
      <c r="G1" s="26"/>
      <c r="K1" s="251"/>
      <c r="L1" s="251"/>
    </row>
    <row r="2" spans="1:12" s="8" customFormat="1" x14ac:dyDescent="0.2">
      <c r="A2" s="8" t="s">
        <v>223</v>
      </c>
      <c r="B2" s="26"/>
      <c r="C2" s="26"/>
      <c r="D2" s="26"/>
      <c r="F2" s="26"/>
      <c r="G2" s="26"/>
      <c r="K2" s="251"/>
      <c r="L2" s="251"/>
    </row>
    <row r="3" spans="1:12" s="8" customFormat="1" x14ac:dyDescent="0.2">
      <c r="A3" s="8" t="s">
        <v>224</v>
      </c>
      <c r="B3" s="26"/>
      <c r="C3" s="26"/>
      <c r="D3" s="26"/>
      <c r="F3" s="26"/>
      <c r="G3" s="26"/>
      <c r="K3" s="251"/>
      <c r="L3" s="251"/>
    </row>
    <row r="4" spans="1:12" x14ac:dyDescent="0.2">
      <c r="A4" t="s">
        <v>225</v>
      </c>
    </row>
    <row r="5" spans="1:12" s="8" customFormat="1" x14ac:dyDescent="0.2">
      <c r="B5" s="26"/>
      <c r="C5" s="26"/>
      <c r="D5" s="26"/>
      <c r="F5" s="26"/>
      <c r="G5" s="26"/>
      <c r="K5" s="251"/>
      <c r="L5" s="251"/>
    </row>
    <row r="6" spans="1:12" s="1" customFormat="1" ht="31.9" customHeight="1" x14ac:dyDescent="0.25">
      <c r="A6" s="390" t="s">
        <v>355</v>
      </c>
      <c r="B6" s="390"/>
      <c r="C6" s="390"/>
      <c r="D6" s="390"/>
      <c r="E6" s="390"/>
      <c r="F6" s="390"/>
      <c r="G6" s="390"/>
      <c r="K6" s="252"/>
      <c r="L6" s="252"/>
    </row>
    <row r="7" spans="1:12" ht="27.6" customHeight="1" x14ac:dyDescent="0.2">
      <c r="A7" s="391" t="s">
        <v>366</v>
      </c>
      <c r="B7" s="392"/>
      <c r="C7" s="392"/>
      <c r="D7" s="392"/>
      <c r="E7" s="392"/>
      <c r="F7" s="392"/>
      <c r="G7" s="392"/>
    </row>
    <row r="8" spans="1:12" ht="17.25" customHeight="1" x14ac:dyDescent="0.2">
      <c r="A8" s="393" t="s">
        <v>226</v>
      </c>
      <c r="B8" s="393"/>
      <c r="C8" s="393"/>
      <c r="D8" s="393"/>
      <c r="E8" s="393"/>
      <c r="F8" s="393"/>
      <c r="G8" s="393"/>
    </row>
    <row r="9" spans="1:12" s="99" customFormat="1" ht="18.75" customHeight="1" x14ac:dyDescent="0.2">
      <c r="A9" s="393" t="s">
        <v>376</v>
      </c>
      <c r="B9" s="393"/>
      <c r="C9" s="393"/>
      <c r="D9" s="393"/>
      <c r="E9" s="393"/>
      <c r="F9" s="393"/>
      <c r="G9" s="393"/>
      <c r="K9" s="251"/>
      <c r="L9" s="251"/>
    </row>
    <row r="10" spans="1:12" s="8" customFormat="1" ht="13.5" thickBot="1" x14ac:dyDescent="0.25">
      <c r="A10" s="15"/>
      <c r="B10" s="26"/>
      <c r="C10" s="26"/>
      <c r="D10" s="26"/>
      <c r="F10" s="26"/>
      <c r="G10" s="26"/>
      <c r="K10" s="251"/>
      <c r="L10" s="251"/>
    </row>
    <row r="11" spans="1:12" s="10" customFormat="1" ht="26.25" customHeight="1" thickTop="1" thickBot="1" x14ac:dyDescent="0.25">
      <c r="A11" s="11" t="s">
        <v>1</v>
      </c>
      <c r="B11" s="211" t="s">
        <v>367</v>
      </c>
      <c r="C11" s="284" t="s">
        <v>357</v>
      </c>
      <c r="D11" s="211" t="s">
        <v>356</v>
      </c>
      <c r="E11" s="211" t="s">
        <v>368</v>
      </c>
      <c r="F11" s="284" t="s">
        <v>373</v>
      </c>
      <c r="G11" s="325" t="s">
        <v>374</v>
      </c>
      <c r="J11" s="267"/>
      <c r="K11" s="268"/>
      <c r="L11" s="268"/>
    </row>
    <row r="12" spans="1:12" s="13" customFormat="1" ht="18.75" customHeight="1" thickTop="1" thickBot="1" x14ac:dyDescent="0.25">
      <c r="A12" s="320" t="s">
        <v>369</v>
      </c>
      <c r="B12" s="317">
        <v>1</v>
      </c>
      <c r="C12" s="317">
        <v>2</v>
      </c>
      <c r="D12" s="317">
        <v>3</v>
      </c>
      <c r="E12" s="18">
        <v>4</v>
      </c>
      <c r="F12" s="317">
        <v>5</v>
      </c>
      <c r="G12" s="364" t="s">
        <v>9</v>
      </c>
      <c r="J12" s="269"/>
      <c r="K12" s="270"/>
      <c r="L12" s="270"/>
    </row>
    <row r="13" spans="1:12" s="10" customFormat="1" ht="17.25" customHeight="1" x14ac:dyDescent="0.2">
      <c r="A13" s="22" t="s">
        <v>10</v>
      </c>
      <c r="B13" s="16">
        <v>1740426.91</v>
      </c>
      <c r="C13" s="16">
        <f>2180568+13387+825</f>
        <v>2194780</v>
      </c>
      <c r="D13" s="16">
        <v>2194780</v>
      </c>
      <c r="E13" s="16">
        <v>2127314.67</v>
      </c>
      <c r="F13" s="365">
        <f>E13/B13*100</f>
        <v>122.22947472123377</v>
      </c>
      <c r="G13" s="366">
        <f>E13/D13*100</f>
        <v>96.926100565888149</v>
      </c>
      <c r="J13" s="271"/>
      <c r="K13" s="272"/>
      <c r="L13" s="268"/>
    </row>
    <row r="14" spans="1:12" s="10" customFormat="1" ht="17.25" customHeight="1" x14ac:dyDescent="0.2">
      <c r="A14" s="21" t="s">
        <v>228</v>
      </c>
      <c r="B14" s="20">
        <v>0</v>
      </c>
      <c r="C14" s="20"/>
      <c r="D14" s="20"/>
      <c r="E14" s="20">
        <v>0</v>
      </c>
      <c r="F14" s="367" t="e">
        <f>E14/B14*100</f>
        <v>#DIV/0!</v>
      </c>
      <c r="G14" s="368" t="e">
        <f>E14/D14*100</f>
        <v>#DIV/0!</v>
      </c>
      <c r="J14" s="271"/>
      <c r="K14" s="268"/>
      <c r="L14" s="268"/>
    </row>
    <row r="15" spans="1:12" s="100" customFormat="1" ht="17.25" customHeight="1" x14ac:dyDescent="0.2">
      <c r="A15" s="163" t="s">
        <v>11</v>
      </c>
      <c r="B15" s="164">
        <f>B13+B14</f>
        <v>1740426.91</v>
      </c>
      <c r="C15" s="164">
        <f>C13+C14</f>
        <v>2194780</v>
      </c>
      <c r="D15" s="164">
        <f>D13+D14</f>
        <v>2194780</v>
      </c>
      <c r="E15" s="164">
        <f>E13+E14</f>
        <v>2127314.67</v>
      </c>
      <c r="F15" s="369">
        <f t="shared" ref="F15:F24" si="0">E15/B15*100</f>
        <v>122.22947472123377</v>
      </c>
      <c r="G15" s="370">
        <f t="shared" ref="G15:G24" si="1">E15/D15*100</f>
        <v>96.926100565888149</v>
      </c>
      <c r="J15" s="273"/>
      <c r="K15" s="274"/>
      <c r="L15" s="273"/>
    </row>
    <row r="16" spans="1:12" s="10" customFormat="1" ht="17.25" customHeight="1" x14ac:dyDescent="0.2">
      <c r="A16" s="22" t="s">
        <v>12</v>
      </c>
      <c r="B16" s="16">
        <v>1705840.89</v>
      </c>
      <c r="C16" s="16">
        <v>2180628</v>
      </c>
      <c r="D16" s="16">
        <v>2180628</v>
      </c>
      <c r="E16" s="16">
        <v>2100007.08</v>
      </c>
      <c r="F16" s="365">
        <f t="shared" si="0"/>
        <v>123.10685552859506</v>
      </c>
      <c r="G16" s="366">
        <f t="shared" si="1"/>
        <v>96.302857708880197</v>
      </c>
      <c r="J16" s="271"/>
      <c r="K16" s="272"/>
      <c r="L16" s="268"/>
    </row>
    <row r="17" spans="1:12" s="10" customFormat="1" ht="17.25" customHeight="1" x14ac:dyDescent="0.2">
      <c r="A17" s="21" t="s">
        <v>227</v>
      </c>
      <c r="B17" s="20">
        <v>16545.669999999998</v>
      </c>
      <c r="C17" s="20">
        <v>38167</v>
      </c>
      <c r="D17" s="20">
        <v>38167</v>
      </c>
      <c r="E17" s="20">
        <v>18093.47</v>
      </c>
      <c r="F17" s="367">
        <f t="shared" si="0"/>
        <v>109.35471334796357</v>
      </c>
      <c r="G17" s="368">
        <f t="shared" si="1"/>
        <v>47.40605758901669</v>
      </c>
      <c r="J17" s="271"/>
      <c r="K17" s="268"/>
      <c r="L17" s="268"/>
    </row>
    <row r="18" spans="1:12" s="100" customFormat="1" ht="17.25" customHeight="1" x14ac:dyDescent="0.2">
      <c r="A18" s="163" t="s">
        <v>14</v>
      </c>
      <c r="B18" s="164">
        <f>B16+B17</f>
        <v>1722386.5599999998</v>
      </c>
      <c r="C18" s="164">
        <f>C16+C17</f>
        <v>2218795</v>
      </c>
      <c r="D18" s="164">
        <f>D16+D17</f>
        <v>2218795</v>
      </c>
      <c r="E18" s="164">
        <f>E16+E17</f>
        <v>2118100.5500000003</v>
      </c>
      <c r="F18" s="369">
        <f t="shared" si="0"/>
        <v>122.9747490598162</v>
      </c>
      <c r="G18" s="370">
        <f t="shared" si="1"/>
        <v>95.461750634916712</v>
      </c>
      <c r="J18" s="273"/>
      <c r="K18" s="273"/>
      <c r="L18" s="273"/>
    </row>
    <row r="19" spans="1:12" s="10" customFormat="1" ht="17.25" customHeight="1" thickBot="1" x14ac:dyDescent="0.25">
      <c r="A19" s="321" t="s">
        <v>370</v>
      </c>
      <c r="B19" s="25">
        <f>B15-B18</f>
        <v>18040.350000000093</v>
      </c>
      <c r="C19" s="25">
        <f>C15-C18</f>
        <v>-24015</v>
      </c>
      <c r="D19" s="25">
        <f>D15-D18</f>
        <v>-24015</v>
      </c>
      <c r="E19" s="25">
        <f>E15-E18</f>
        <v>9214.1199999996461</v>
      </c>
      <c r="F19" s="371">
        <f t="shared" si="0"/>
        <v>51.075062290917849</v>
      </c>
      <c r="G19" s="372">
        <f t="shared" si="1"/>
        <v>-38.3681865500714</v>
      </c>
      <c r="J19" s="268"/>
      <c r="K19" s="272"/>
      <c r="L19" s="268"/>
    </row>
    <row r="20" spans="1:12" s="13" customFormat="1" ht="18.75" customHeight="1" thickBot="1" x14ac:dyDescent="0.25">
      <c r="A20" s="322" t="s">
        <v>371</v>
      </c>
      <c r="B20" s="280" t="s">
        <v>0</v>
      </c>
      <c r="C20" s="280" t="s">
        <v>0</v>
      </c>
      <c r="D20" s="280" t="s">
        <v>0</v>
      </c>
      <c r="E20" s="280" t="s">
        <v>0</v>
      </c>
      <c r="F20" s="373"/>
      <c r="G20" s="374"/>
      <c r="J20" s="269"/>
      <c r="K20" s="275"/>
      <c r="L20" s="270"/>
    </row>
    <row r="21" spans="1:12" s="13" customFormat="1" ht="17.25" customHeight="1" x14ac:dyDescent="0.2">
      <c r="A21" s="23" t="s">
        <v>229</v>
      </c>
      <c r="B21" s="326">
        <v>0</v>
      </c>
      <c r="C21" s="16">
        <v>0</v>
      </c>
      <c r="D21" s="16">
        <v>0</v>
      </c>
      <c r="E21" s="16">
        <v>0</v>
      </c>
      <c r="F21" s="365"/>
      <c r="G21" s="366"/>
      <c r="J21" s="269"/>
      <c r="K21" s="275"/>
      <c r="L21" s="270"/>
    </row>
    <row r="22" spans="1:12" s="13" customFormat="1" ht="17.25" customHeight="1" x14ac:dyDescent="0.2">
      <c r="A22" s="21" t="s">
        <v>230</v>
      </c>
      <c r="B22" s="20">
        <v>0</v>
      </c>
      <c r="C22" s="20">
        <v>0</v>
      </c>
      <c r="D22" s="20">
        <v>0</v>
      </c>
      <c r="E22" s="20">
        <v>0</v>
      </c>
      <c r="F22" s="367"/>
      <c r="G22" s="368"/>
      <c r="J22" s="269"/>
      <c r="K22" s="275"/>
      <c r="L22" s="270"/>
    </row>
    <row r="23" spans="1:12" s="13" customFormat="1" ht="17.25" customHeight="1" x14ac:dyDescent="0.2">
      <c r="A23" s="323" t="s">
        <v>372</v>
      </c>
      <c r="B23" s="318">
        <f>B21-B22</f>
        <v>0</v>
      </c>
      <c r="C23" s="330">
        <f>C21-C22</f>
        <v>0</v>
      </c>
      <c r="D23" s="363">
        <f>D21-D22</f>
        <v>0</v>
      </c>
      <c r="E23" s="330">
        <f>E21-E22</f>
        <v>0</v>
      </c>
      <c r="F23" s="362"/>
      <c r="G23" s="375"/>
      <c r="J23" s="269"/>
      <c r="K23" s="275"/>
      <c r="L23" s="270"/>
    </row>
    <row r="24" spans="1:12" s="13" customFormat="1" ht="17.25" customHeight="1" x14ac:dyDescent="0.2">
      <c r="A24" s="24" t="s">
        <v>207</v>
      </c>
      <c r="B24" s="318">
        <v>5974.92</v>
      </c>
      <c r="C24" s="330">
        <v>24015</v>
      </c>
      <c r="D24" s="363">
        <v>24015</v>
      </c>
      <c r="E24" s="330">
        <v>24015.27</v>
      </c>
      <c r="F24" s="362">
        <f t="shared" si="0"/>
        <v>401.9345865718704</v>
      </c>
      <c r="G24" s="375">
        <f t="shared" si="1"/>
        <v>100.00112429731418</v>
      </c>
      <c r="J24" s="271"/>
      <c r="K24" s="270"/>
      <c r="L24" s="270"/>
    </row>
    <row r="25" spans="1:12" s="14" customFormat="1" ht="17.25" customHeight="1" thickBot="1" x14ac:dyDescent="0.25">
      <c r="A25" s="324" t="s">
        <v>382</v>
      </c>
      <c r="B25" s="327">
        <v>4962.17</v>
      </c>
      <c r="C25" s="327">
        <f>C19+C24</f>
        <v>0</v>
      </c>
      <c r="D25" s="327">
        <f t="shared" ref="D25" si="2">D19+D24</f>
        <v>0</v>
      </c>
      <c r="E25" s="327">
        <v>20928.13</v>
      </c>
      <c r="F25" s="376"/>
      <c r="G25" s="377"/>
      <c r="J25" s="276"/>
      <c r="K25" s="277"/>
      <c r="L25" s="277"/>
    </row>
    <row r="26" spans="1:12" ht="17.25" customHeight="1" x14ac:dyDescent="0.2">
      <c r="A26" s="6"/>
      <c r="B26" s="4"/>
      <c r="C26" s="4"/>
      <c r="D26" s="4"/>
      <c r="E26" s="4"/>
      <c r="F26" s="5"/>
      <c r="G26" s="5"/>
      <c r="J26" s="229"/>
      <c r="K26" s="278"/>
      <c r="L26" s="278"/>
    </row>
    <row r="27" spans="1:12" ht="16.5" customHeight="1" x14ac:dyDescent="0.2">
      <c r="J27" s="229"/>
      <c r="K27" s="278"/>
      <c r="L27" s="278"/>
    </row>
    <row r="28" spans="1:12" ht="16.5" customHeight="1" x14ac:dyDescent="0.2">
      <c r="J28" s="229"/>
      <c r="K28" s="278"/>
      <c r="L28" s="278"/>
    </row>
    <row r="29" spans="1:12" ht="16.5" customHeight="1" x14ac:dyDescent="0.2">
      <c r="J29" s="229"/>
      <c r="K29" s="278"/>
      <c r="L29" s="278"/>
    </row>
    <row r="30" spans="1:12" ht="16.5" customHeight="1" x14ac:dyDescent="0.2">
      <c r="J30" s="229"/>
      <c r="K30" s="278"/>
      <c r="L30" s="278"/>
    </row>
    <row r="31" spans="1:12" ht="16.5" customHeight="1" x14ac:dyDescent="0.2"/>
    <row r="32" spans="1:12" ht="16.5" customHeight="1" x14ac:dyDescent="0.2"/>
    <row r="33" ht="16.5" customHeight="1" x14ac:dyDescent="0.2"/>
    <row r="34" ht="16.5" customHeight="1" x14ac:dyDescent="0.2"/>
    <row r="35" ht="18" customHeight="1" x14ac:dyDescent="0.2"/>
    <row r="36" ht="17.25" customHeight="1" x14ac:dyDescent="0.2"/>
    <row r="37" ht="17.25" customHeight="1" x14ac:dyDescent="0.2"/>
  </sheetData>
  <mergeCells count="4">
    <mergeCell ref="A6:G6"/>
    <mergeCell ref="A7:G7"/>
    <mergeCell ref="A9:G9"/>
    <mergeCell ref="A8:G8"/>
  </mergeCells>
  <pageMargins left="0.74803149606299213" right="0.74803149606299213" top="0.78740157480314965" bottom="0.78740157480314965" header="0.51181102362204722" footer="0.51181102362204722"/>
  <pageSetup scale="7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activeCell="A6" sqref="A6:G6"/>
    </sheetView>
  </sheetViews>
  <sheetFormatPr defaultRowHeight="12.75" x14ac:dyDescent="0.2"/>
  <cols>
    <col min="1" max="1" width="78.42578125" customWidth="1"/>
    <col min="2" max="2" width="18.42578125" customWidth="1"/>
    <col min="3" max="3" width="18.28515625" style="26" customWidth="1"/>
    <col min="4" max="4" width="16.5703125" style="90" customWidth="1"/>
    <col min="5" max="5" width="20" style="26" customWidth="1"/>
    <col min="6" max="7" width="7.5703125" customWidth="1"/>
    <col min="10" max="10" width="15" style="251" customWidth="1"/>
  </cols>
  <sheetData>
    <row r="1" spans="1:10" s="9" customFormat="1" x14ac:dyDescent="0.2">
      <c r="A1" s="9" t="s">
        <v>222</v>
      </c>
      <c r="C1" s="26"/>
      <c r="D1" s="90"/>
      <c r="E1" s="26"/>
      <c r="J1" s="251"/>
    </row>
    <row r="2" spans="1:10" s="9" customFormat="1" x14ac:dyDescent="0.2">
      <c r="A2" s="9" t="s">
        <v>223</v>
      </c>
      <c r="C2" s="26"/>
      <c r="D2" s="90"/>
      <c r="E2" s="26"/>
      <c r="J2" s="251"/>
    </row>
    <row r="3" spans="1:10" s="9" customFormat="1" x14ac:dyDescent="0.2">
      <c r="A3" s="9" t="s">
        <v>224</v>
      </c>
      <c r="C3" s="26"/>
      <c r="D3" s="90"/>
      <c r="E3" s="26"/>
      <c r="J3" s="251"/>
    </row>
    <row r="4" spans="1:10" s="9" customFormat="1" x14ac:dyDescent="0.2">
      <c r="A4" s="9" t="s">
        <v>225</v>
      </c>
      <c r="C4" s="26"/>
      <c r="D4" s="90"/>
      <c r="E4" s="26"/>
      <c r="J4" s="251"/>
    </row>
    <row r="5" spans="1:10" x14ac:dyDescent="0.2">
      <c r="A5" s="394"/>
      <c r="B5" s="394"/>
      <c r="C5" s="394"/>
      <c r="D5" s="394"/>
      <c r="E5" s="394"/>
      <c r="F5" s="394"/>
      <c r="G5" s="394"/>
    </row>
    <row r="6" spans="1:10" s="1" customFormat="1" ht="24.75" customHeight="1" x14ac:dyDescent="0.25">
      <c r="A6" s="390" t="s">
        <v>355</v>
      </c>
      <c r="B6" s="390"/>
      <c r="C6" s="390"/>
      <c r="D6" s="390"/>
      <c r="E6" s="390"/>
      <c r="F6" s="390"/>
      <c r="G6" s="390"/>
      <c r="J6" s="252"/>
    </row>
    <row r="7" spans="1:10" s="2" customFormat="1" ht="24.75" customHeight="1" x14ac:dyDescent="0.25">
      <c r="A7" s="396" t="s">
        <v>15</v>
      </c>
      <c r="B7" s="397"/>
      <c r="C7" s="397"/>
      <c r="D7" s="397"/>
      <c r="E7" s="397"/>
      <c r="F7" s="397"/>
      <c r="G7" s="397"/>
      <c r="J7" s="255"/>
    </row>
    <row r="8" spans="1:10" ht="24.75" customHeight="1" x14ac:dyDescent="0.2">
      <c r="A8" s="391" t="s">
        <v>366</v>
      </c>
      <c r="B8" s="392"/>
      <c r="C8" s="392"/>
      <c r="D8" s="392"/>
      <c r="E8" s="392"/>
      <c r="F8" s="392"/>
      <c r="G8" s="392"/>
    </row>
    <row r="9" spans="1:10" s="99" customFormat="1" x14ac:dyDescent="0.2">
      <c r="A9" s="393" t="s">
        <v>226</v>
      </c>
      <c r="B9" s="398"/>
      <c r="C9" s="398"/>
      <c r="D9" s="398"/>
      <c r="E9" s="398"/>
      <c r="F9" s="398"/>
      <c r="J9" s="251"/>
    </row>
    <row r="10" spans="1:10" ht="13.5" thickBot="1" x14ac:dyDescent="0.25">
      <c r="A10" s="395" t="s">
        <v>0</v>
      </c>
      <c r="B10" s="395"/>
      <c r="C10" s="395"/>
      <c r="D10" s="395"/>
      <c r="E10" s="395"/>
      <c r="F10" s="395"/>
      <c r="G10" s="395"/>
    </row>
    <row r="11" spans="1:10" s="10" customFormat="1" ht="26.25" customHeight="1" thickTop="1" thickBot="1" x14ac:dyDescent="0.25">
      <c r="A11" s="35" t="s">
        <v>1</v>
      </c>
      <c r="B11" s="211" t="s">
        <v>367</v>
      </c>
      <c r="C11" s="284" t="s">
        <v>357</v>
      </c>
      <c r="D11" s="211" t="s">
        <v>356</v>
      </c>
      <c r="E11" s="211" t="s">
        <v>375</v>
      </c>
      <c r="F11" s="259" t="s">
        <v>2</v>
      </c>
      <c r="G11" s="260" t="s">
        <v>3</v>
      </c>
      <c r="J11" s="250"/>
    </row>
    <row r="12" spans="1:10" s="13" customFormat="1" ht="18.75" customHeight="1" thickTop="1" thickBot="1" x14ac:dyDescent="0.25">
      <c r="A12" s="162"/>
      <c r="B12" s="18" t="s">
        <v>4</v>
      </c>
      <c r="C12" s="317" t="s">
        <v>5</v>
      </c>
      <c r="D12" s="317" t="s">
        <v>6</v>
      </c>
      <c r="E12" s="317" t="s">
        <v>7</v>
      </c>
      <c r="F12" s="18" t="s">
        <v>8</v>
      </c>
      <c r="G12" s="19" t="s">
        <v>9</v>
      </c>
      <c r="J12" s="253"/>
    </row>
    <row r="13" spans="1:10" s="95" customFormat="1" ht="18.75" customHeight="1" thickBot="1" x14ac:dyDescent="0.25">
      <c r="A13" s="223" t="s">
        <v>253</v>
      </c>
      <c r="B13" s="226">
        <f>B14+B47</f>
        <v>1740426.9099999997</v>
      </c>
      <c r="C13" s="333">
        <f>C14+C47</f>
        <v>2194780</v>
      </c>
      <c r="D13" s="333">
        <f>D14+D47</f>
        <v>2194780</v>
      </c>
      <c r="E13" s="333">
        <f>E14+E47</f>
        <v>2127314.67</v>
      </c>
      <c r="F13" s="224"/>
      <c r="G13" s="225"/>
      <c r="J13" s="253"/>
    </row>
    <row r="14" spans="1:10" s="174" customFormat="1" ht="18" customHeight="1" thickBot="1" x14ac:dyDescent="0.25">
      <c r="A14" s="170" t="s">
        <v>10</v>
      </c>
      <c r="B14" s="171">
        <f>B15+B28+B31+B34+B40+B44</f>
        <v>1740426.9099999997</v>
      </c>
      <c r="C14" s="171">
        <f>C15+C28+C31+C34+C40+C44</f>
        <v>2194780</v>
      </c>
      <c r="D14" s="171">
        <f>D15+D28+D31+D34+D40+D44</f>
        <v>2194780</v>
      </c>
      <c r="E14" s="171">
        <f>E15+E28+E31+E34+E40+E44</f>
        <v>2127314.67</v>
      </c>
      <c r="F14" s="172">
        <f>E14/B14*100</f>
        <v>122.22947472123377</v>
      </c>
      <c r="G14" s="173">
        <f>E14/D14*100</f>
        <v>96.926100565888149</v>
      </c>
      <c r="J14" s="256"/>
    </row>
    <row r="15" spans="1:10" x14ac:dyDescent="0.2">
      <c r="A15" s="48" t="s">
        <v>16</v>
      </c>
      <c r="B15" s="49">
        <f>B16+B19+B21+B24+B26</f>
        <v>1454933.2899999998</v>
      </c>
      <c r="C15" s="334">
        <f>C16+C19+C21+C24+C26</f>
        <v>1867278</v>
      </c>
      <c r="D15" s="334">
        <f>D16+D19+D21+D24+D26</f>
        <v>1867278</v>
      </c>
      <c r="E15" s="334">
        <f>E16+E19+E21+E24+E26</f>
        <v>1842994.62</v>
      </c>
      <c r="F15" s="65">
        <f t="shared" ref="F15:F82" si="0">E15/B15*100</f>
        <v>126.67210467086092</v>
      </c>
      <c r="G15" s="66">
        <f t="shared" ref="G15:G82" si="1">E15/D15*100</f>
        <v>98.699530546603128</v>
      </c>
    </row>
    <row r="16" spans="1:10" x14ac:dyDescent="0.2">
      <c r="A16" s="47" t="s">
        <v>233</v>
      </c>
      <c r="B16" s="37">
        <f>SUM(B17:B18)</f>
        <v>7628</v>
      </c>
      <c r="C16" s="335">
        <f>SUM(C17:C18)</f>
        <v>10000</v>
      </c>
      <c r="D16" s="335">
        <f>SUM(D17:D18)</f>
        <v>10000</v>
      </c>
      <c r="E16" s="335">
        <f>SUM(E17:E18)</f>
        <v>0</v>
      </c>
      <c r="F16" s="67">
        <f t="shared" si="0"/>
        <v>0</v>
      </c>
      <c r="G16" s="68">
        <f t="shared" si="1"/>
        <v>0</v>
      </c>
    </row>
    <row r="17" spans="1:10" x14ac:dyDescent="0.2">
      <c r="A17" s="31" t="s">
        <v>234</v>
      </c>
      <c r="B17" s="30">
        <v>3895.5</v>
      </c>
      <c r="C17" s="336">
        <v>10000</v>
      </c>
      <c r="D17" s="336">
        <v>10000</v>
      </c>
      <c r="E17" s="336">
        <v>0</v>
      </c>
      <c r="F17" s="69">
        <f t="shared" si="0"/>
        <v>0</v>
      </c>
      <c r="G17" s="70">
        <f t="shared" si="1"/>
        <v>0</v>
      </c>
    </row>
    <row r="18" spans="1:10" s="99" customFormat="1" x14ac:dyDescent="0.2">
      <c r="A18" s="31" t="s">
        <v>344</v>
      </c>
      <c r="B18" s="30">
        <v>3732.5</v>
      </c>
      <c r="C18" s="336"/>
      <c r="D18" s="336">
        <v>0</v>
      </c>
      <c r="E18" s="336">
        <v>0</v>
      </c>
      <c r="F18" s="69">
        <f>E18/B18*100</f>
        <v>0</v>
      </c>
      <c r="G18" s="70" t="e">
        <f>E18/D18*100</f>
        <v>#DIV/0!</v>
      </c>
      <c r="J18" s="251"/>
    </row>
    <row r="19" spans="1:10" x14ac:dyDescent="0.2">
      <c r="A19" s="27" t="s">
        <v>17</v>
      </c>
      <c r="B19" s="28">
        <f>B20</f>
        <v>0</v>
      </c>
      <c r="C19" s="337">
        <f>C20</f>
        <v>9000</v>
      </c>
      <c r="D19" s="337">
        <f>D20</f>
        <v>9000</v>
      </c>
      <c r="E19" s="337">
        <f>E20</f>
        <v>20561.400000000001</v>
      </c>
      <c r="F19" s="71" t="e">
        <f t="shared" si="0"/>
        <v>#DIV/0!</v>
      </c>
      <c r="G19" s="72">
        <f t="shared" si="1"/>
        <v>228.46</v>
      </c>
    </row>
    <row r="20" spans="1:10" x14ac:dyDescent="0.2">
      <c r="A20" s="29" t="s">
        <v>18</v>
      </c>
      <c r="B20" s="30">
        <v>0</v>
      </c>
      <c r="C20" s="336">
        <v>9000</v>
      </c>
      <c r="D20" s="336">
        <v>9000</v>
      </c>
      <c r="E20" s="336">
        <v>20561.400000000001</v>
      </c>
      <c r="F20" s="69" t="e">
        <f t="shared" si="0"/>
        <v>#DIV/0!</v>
      </c>
      <c r="G20" s="70">
        <f t="shared" si="1"/>
        <v>228.46</v>
      </c>
    </row>
    <row r="21" spans="1:10" x14ac:dyDescent="0.2">
      <c r="A21" s="27" t="s">
        <v>19</v>
      </c>
      <c r="B21" s="28">
        <f>B22+B23</f>
        <v>1427177.8399999999</v>
      </c>
      <c r="C21" s="337">
        <f>C22+C23</f>
        <v>1826778</v>
      </c>
      <c r="D21" s="337">
        <f>D22+D23</f>
        <v>1826778</v>
      </c>
      <c r="E21" s="337">
        <f>E22+E23</f>
        <v>1801479.35</v>
      </c>
      <c r="F21" s="71">
        <f t="shared" si="0"/>
        <v>126.22669015096257</v>
      </c>
      <c r="G21" s="72">
        <f t="shared" si="1"/>
        <v>98.615121815568187</v>
      </c>
    </row>
    <row r="22" spans="1:10" x14ac:dyDescent="0.2">
      <c r="A22" s="29" t="s">
        <v>20</v>
      </c>
      <c r="B22" s="30">
        <v>1426381.18</v>
      </c>
      <c r="C22" s="336">
        <v>1816778</v>
      </c>
      <c r="D22" s="336">
        <v>1816778</v>
      </c>
      <c r="E22" s="336">
        <v>1799095.86</v>
      </c>
      <c r="F22" s="69">
        <f t="shared" si="0"/>
        <v>126.13008957395246</v>
      </c>
      <c r="G22" s="70">
        <f t="shared" si="1"/>
        <v>99.026730838880709</v>
      </c>
    </row>
    <row r="23" spans="1:10" x14ac:dyDescent="0.2">
      <c r="A23" s="29" t="s">
        <v>21</v>
      </c>
      <c r="B23" s="30">
        <v>796.66</v>
      </c>
      <c r="C23" s="336">
        <v>10000</v>
      </c>
      <c r="D23" s="336">
        <v>10000</v>
      </c>
      <c r="E23" s="336">
        <v>2383.4899999999998</v>
      </c>
      <c r="F23" s="69">
        <f t="shared" si="0"/>
        <v>299.18534883137096</v>
      </c>
      <c r="G23" s="70">
        <f t="shared" si="1"/>
        <v>23.834899999999998</v>
      </c>
    </row>
    <row r="24" spans="1:10" x14ac:dyDescent="0.2">
      <c r="A24" s="27" t="s">
        <v>22</v>
      </c>
      <c r="B24" s="28">
        <f>B25</f>
        <v>0</v>
      </c>
      <c r="C24" s="337">
        <f>C25</f>
        <v>0</v>
      </c>
      <c r="D24" s="337">
        <f>D25</f>
        <v>0</v>
      </c>
      <c r="E24" s="337">
        <f>E25</f>
        <v>0</v>
      </c>
      <c r="F24" s="71"/>
      <c r="G24" s="72"/>
    </row>
    <row r="25" spans="1:10" x14ac:dyDescent="0.2">
      <c r="A25" s="29" t="s">
        <v>23</v>
      </c>
      <c r="B25" s="30">
        <v>0</v>
      </c>
      <c r="C25" s="336">
        <v>0</v>
      </c>
      <c r="D25" s="336">
        <v>0</v>
      </c>
      <c r="E25" s="336">
        <v>0</v>
      </c>
      <c r="F25" s="69"/>
      <c r="G25" s="70"/>
    </row>
    <row r="26" spans="1:10" x14ac:dyDescent="0.2">
      <c r="A26" s="27" t="s">
        <v>24</v>
      </c>
      <c r="B26" s="28">
        <f>B27</f>
        <v>20127.45</v>
      </c>
      <c r="C26" s="337">
        <f>C27</f>
        <v>21500</v>
      </c>
      <c r="D26" s="337">
        <f>D27</f>
        <v>21500</v>
      </c>
      <c r="E26" s="337">
        <f>E27</f>
        <v>20953.87</v>
      </c>
      <c r="F26" s="71">
        <f t="shared" si="0"/>
        <v>104.10593492966073</v>
      </c>
      <c r="G26" s="72">
        <f t="shared" si="1"/>
        <v>97.459860465116279</v>
      </c>
    </row>
    <row r="27" spans="1:10" ht="25.9" customHeight="1" x14ac:dyDescent="0.2">
      <c r="A27" s="50" t="s">
        <v>25</v>
      </c>
      <c r="B27" s="40">
        <v>20127.45</v>
      </c>
      <c r="C27" s="46">
        <v>21500</v>
      </c>
      <c r="D27" s="46">
        <v>21500</v>
      </c>
      <c r="E27" s="46">
        <v>20953.87</v>
      </c>
      <c r="F27" s="73">
        <f t="shared" si="0"/>
        <v>104.10593492966073</v>
      </c>
      <c r="G27" s="74">
        <f t="shared" si="1"/>
        <v>97.459860465116279</v>
      </c>
    </row>
    <row r="28" spans="1:10" x14ac:dyDescent="0.2">
      <c r="A28" s="41" t="s">
        <v>26</v>
      </c>
      <c r="B28" s="42">
        <f t="shared" ref="B28:E29" si="2">B29</f>
        <v>0</v>
      </c>
      <c r="C28" s="338">
        <f t="shared" si="2"/>
        <v>30</v>
      </c>
      <c r="D28" s="338">
        <f t="shared" si="2"/>
        <v>30</v>
      </c>
      <c r="E28" s="338">
        <f t="shared" si="2"/>
        <v>0</v>
      </c>
      <c r="F28" s="75"/>
      <c r="G28" s="76">
        <f t="shared" si="1"/>
        <v>0</v>
      </c>
    </row>
    <row r="29" spans="1:10" x14ac:dyDescent="0.2">
      <c r="A29" s="36" t="s">
        <v>27</v>
      </c>
      <c r="B29" s="37">
        <f t="shared" si="2"/>
        <v>0</v>
      </c>
      <c r="C29" s="335">
        <f t="shared" si="2"/>
        <v>30</v>
      </c>
      <c r="D29" s="335">
        <f t="shared" si="2"/>
        <v>30</v>
      </c>
      <c r="E29" s="335">
        <f t="shared" si="2"/>
        <v>0</v>
      </c>
      <c r="F29" s="67"/>
      <c r="G29" s="68">
        <f t="shared" si="1"/>
        <v>0</v>
      </c>
    </row>
    <row r="30" spans="1:10" x14ac:dyDescent="0.2">
      <c r="A30" s="51" t="s">
        <v>235</v>
      </c>
      <c r="B30" s="40">
        <v>0</v>
      </c>
      <c r="C30" s="46">
        <v>30</v>
      </c>
      <c r="D30" s="46">
        <v>30</v>
      </c>
      <c r="E30" s="46">
        <v>0</v>
      </c>
      <c r="F30" s="73"/>
      <c r="G30" s="74">
        <f t="shared" si="1"/>
        <v>0</v>
      </c>
    </row>
    <row r="31" spans="1:10" ht="25.9" customHeight="1" x14ac:dyDescent="0.2">
      <c r="A31" s="52" t="s">
        <v>28</v>
      </c>
      <c r="B31" s="42">
        <f t="shared" ref="B31:E32" si="3">B32</f>
        <v>41779.9</v>
      </c>
      <c r="C31" s="338">
        <f t="shared" si="3"/>
        <v>45400</v>
      </c>
      <c r="D31" s="338">
        <f t="shared" si="3"/>
        <v>45400</v>
      </c>
      <c r="E31" s="338">
        <f t="shared" si="3"/>
        <v>36080.5</v>
      </c>
      <c r="F31" s="75">
        <f t="shared" si="0"/>
        <v>86.358512107496665</v>
      </c>
      <c r="G31" s="76">
        <f t="shared" si="1"/>
        <v>79.472466960352435</v>
      </c>
    </row>
    <row r="32" spans="1:10" x14ac:dyDescent="0.2">
      <c r="A32" s="36" t="s">
        <v>29</v>
      </c>
      <c r="B32" s="37">
        <f t="shared" si="3"/>
        <v>41779.9</v>
      </c>
      <c r="C32" s="335">
        <f t="shared" si="3"/>
        <v>45400</v>
      </c>
      <c r="D32" s="335">
        <f t="shared" si="3"/>
        <v>45400</v>
      </c>
      <c r="E32" s="335">
        <f t="shared" si="3"/>
        <v>36080.5</v>
      </c>
      <c r="F32" s="67">
        <f t="shared" si="0"/>
        <v>86.358512107496665</v>
      </c>
      <c r="G32" s="68">
        <f t="shared" si="1"/>
        <v>79.472466960352435</v>
      </c>
    </row>
    <row r="33" spans="1:10" x14ac:dyDescent="0.2">
      <c r="A33" s="39" t="s">
        <v>30</v>
      </c>
      <c r="B33" s="40">
        <v>41779.9</v>
      </c>
      <c r="C33" s="46">
        <v>45400</v>
      </c>
      <c r="D33" s="46">
        <v>45400</v>
      </c>
      <c r="E33" s="46">
        <v>36080.5</v>
      </c>
      <c r="F33" s="73">
        <f t="shared" si="0"/>
        <v>86.358512107496665</v>
      </c>
      <c r="G33" s="74">
        <f t="shared" si="1"/>
        <v>79.472466960352435</v>
      </c>
    </row>
    <row r="34" spans="1:10" x14ac:dyDescent="0.2">
      <c r="A34" s="53" t="s">
        <v>236</v>
      </c>
      <c r="B34" s="42">
        <f>B35+B37</f>
        <v>15720.28</v>
      </c>
      <c r="C34" s="338">
        <f>C35+C37</f>
        <v>26860</v>
      </c>
      <c r="D34" s="338">
        <f>D35+D37</f>
        <v>26860</v>
      </c>
      <c r="E34" s="338">
        <f>E35+E37</f>
        <v>17509.439999999999</v>
      </c>
      <c r="F34" s="75">
        <f t="shared" si="0"/>
        <v>111.38122221741595</v>
      </c>
      <c r="G34" s="76">
        <f t="shared" si="1"/>
        <v>65.187788533134778</v>
      </c>
    </row>
    <row r="35" spans="1:10" x14ac:dyDescent="0.2">
      <c r="A35" s="47" t="s">
        <v>237</v>
      </c>
      <c r="B35" s="37">
        <f>B36</f>
        <v>14330.84</v>
      </c>
      <c r="C35" s="335">
        <f>C36</f>
        <v>22700</v>
      </c>
      <c r="D35" s="335">
        <f>D36</f>
        <v>22700</v>
      </c>
      <c r="E35" s="335">
        <f>E36</f>
        <v>15586.6</v>
      </c>
      <c r="F35" s="67">
        <f t="shared" si="0"/>
        <v>108.76264057096444</v>
      </c>
      <c r="G35" s="68">
        <f t="shared" si="1"/>
        <v>68.663436123348021</v>
      </c>
    </row>
    <row r="36" spans="1:10" x14ac:dyDescent="0.2">
      <c r="A36" s="29" t="s">
        <v>31</v>
      </c>
      <c r="B36" s="30">
        <v>14330.84</v>
      </c>
      <c r="C36" s="336">
        <v>22700</v>
      </c>
      <c r="D36" s="336">
        <v>22700</v>
      </c>
      <c r="E36" s="336">
        <v>15586.6</v>
      </c>
      <c r="F36" s="69">
        <f t="shared" si="0"/>
        <v>108.76264057096444</v>
      </c>
      <c r="G36" s="70">
        <f t="shared" si="1"/>
        <v>68.663436123348021</v>
      </c>
    </row>
    <row r="37" spans="1:10" x14ac:dyDescent="0.2">
      <c r="A37" s="27" t="s">
        <v>32</v>
      </c>
      <c r="B37" s="28">
        <f>B38+B39</f>
        <v>1389.44</v>
      </c>
      <c r="C37" s="337">
        <f>C38+C39</f>
        <v>4160</v>
      </c>
      <c r="D37" s="337">
        <f>D38+D39</f>
        <v>4160</v>
      </c>
      <c r="E37" s="337">
        <f>E38+E39</f>
        <v>1922.84</v>
      </c>
      <c r="F37" s="71">
        <f t="shared" si="0"/>
        <v>138.38956701980655</v>
      </c>
      <c r="G37" s="72">
        <f t="shared" si="1"/>
        <v>46.222115384615378</v>
      </c>
    </row>
    <row r="38" spans="1:10" x14ac:dyDescent="0.2">
      <c r="A38" s="29" t="s">
        <v>33</v>
      </c>
      <c r="B38" s="30">
        <v>1389.44</v>
      </c>
      <c r="C38" s="336">
        <v>4160</v>
      </c>
      <c r="D38" s="336">
        <v>4160</v>
      </c>
      <c r="E38" s="336">
        <v>1922.84</v>
      </c>
      <c r="F38" s="69">
        <f t="shared" si="0"/>
        <v>138.38956701980655</v>
      </c>
      <c r="G38" s="70">
        <f t="shared" si="1"/>
        <v>46.222115384615378</v>
      </c>
    </row>
    <row r="39" spans="1:10" x14ac:dyDescent="0.2">
      <c r="A39" s="39" t="s">
        <v>34</v>
      </c>
      <c r="B39" s="40">
        <v>0</v>
      </c>
      <c r="C39" s="46">
        <v>0</v>
      </c>
      <c r="D39" s="46">
        <v>0</v>
      </c>
      <c r="E39" s="46">
        <v>0</v>
      </c>
      <c r="F39" s="73" t="e">
        <f t="shared" si="0"/>
        <v>#DIV/0!</v>
      </c>
      <c r="G39" s="74"/>
    </row>
    <row r="40" spans="1:10" s="9" customFormat="1" x14ac:dyDescent="0.2">
      <c r="A40" s="61" t="s">
        <v>244</v>
      </c>
      <c r="B40" s="62">
        <f>B41</f>
        <v>227519.5</v>
      </c>
      <c r="C40" s="338">
        <f>C41</f>
        <v>254712</v>
      </c>
      <c r="D40" s="338">
        <f>D41</f>
        <v>254712</v>
      </c>
      <c r="E40" s="338">
        <f>E41</f>
        <v>230365.1</v>
      </c>
      <c r="F40" s="77">
        <f t="shared" si="0"/>
        <v>101.2507059834432</v>
      </c>
      <c r="G40" s="78">
        <f t="shared" si="1"/>
        <v>90.441400483683537</v>
      </c>
      <c r="J40" s="251"/>
    </row>
    <row r="41" spans="1:10" s="9" customFormat="1" x14ac:dyDescent="0.2">
      <c r="A41" s="59" t="s">
        <v>245</v>
      </c>
      <c r="B41" s="60">
        <f>B42+B43</f>
        <v>227519.5</v>
      </c>
      <c r="C41" s="335">
        <f>C42+C43</f>
        <v>254712</v>
      </c>
      <c r="D41" s="335">
        <f>D42+D43</f>
        <v>254712</v>
      </c>
      <c r="E41" s="335">
        <f>E42+E43</f>
        <v>230365.1</v>
      </c>
      <c r="F41" s="79">
        <f t="shared" si="0"/>
        <v>101.2507059834432</v>
      </c>
      <c r="G41" s="80">
        <f t="shared" si="1"/>
        <v>90.441400483683537</v>
      </c>
      <c r="J41" s="251"/>
    </row>
    <row r="42" spans="1:10" s="9" customFormat="1" x14ac:dyDescent="0.2">
      <c r="A42" s="32" t="s">
        <v>246</v>
      </c>
      <c r="B42" s="30">
        <v>218180.71</v>
      </c>
      <c r="C42" s="336">
        <f>228950+13387</f>
        <v>242337</v>
      </c>
      <c r="D42" s="336">
        <v>242337</v>
      </c>
      <c r="E42" s="336">
        <v>221987.53</v>
      </c>
      <c r="F42" s="69">
        <f t="shared" si="0"/>
        <v>101.74480136213693</v>
      </c>
      <c r="G42" s="70">
        <f t="shared" si="1"/>
        <v>91.602821690455855</v>
      </c>
      <c r="J42" s="26"/>
    </row>
    <row r="43" spans="1:10" s="9" customFormat="1" x14ac:dyDescent="0.2">
      <c r="A43" s="57" t="s">
        <v>247</v>
      </c>
      <c r="B43" s="58">
        <v>9338.7900000000009</v>
      </c>
      <c r="C43" s="339">
        <f>11550+825</f>
        <v>12375</v>
      </c>
      <c r="D43" s="339">
        <f>10220+1330+825</f>
        <v>12375</v>
      </c>
      <c r="E43" s="339">
        <v>8377.57</v>
      </c>
      <c r="F43" s="81">
        <f t="shared" si="0"/>
        <v>89.707231879076403</v>
      </c>
      <c r="G43" s="82">
        <f t="shared" si="1"/>
        <v>67.697535353535358</v>
      </c>
      <c r="I43" s="332"/>
      <c r="J43" s="251"/>
    </row>
    <row r="44" spans="1:10" x14ac:dyDescent="0.2">
      <c r="A44" s="41" t="s">
        <v>35</v>
      </c>
      <c r="B44" s="42">
        <f t="shared" ref="B44:E45" si="4">B45</f>
        <v>473.94</v>
      </c>
      <c r="C44" s="338">
        <f t="shared" si="4"/>
        <v>500</v>
      </c>
      <c r="D44" s="338">
        <f t="shared" si="4"/>
        <v>500</v>
      </c>
      <c r="E44" s="338">
        <f t="shared" si="4"/>
        <v>365.01</v>
      </c>
      <c r="F44" s="75"/>
      <c r="G44" s="76">
        <f t="shared" si="1"/>
        <v>73.001999999999995</v>
      </c>
    </row>
    <row r="45" spans="1:10" x14ac:dyDescent="0.2">
      <c r="A45" s="158" t="s">
        <v>36</v>
      </c>
      <c r="B45" s="159">
        <f t="shared" si="4"/>
        <v>473.94</v>
      </c>
      <c r="C45" s="340">
        <f t="shared" si="4"/>
        <v>500</v>
      </c>
      <c r="D45" s="340">
        <f t="shared" si="4"/>
        <v>500</v>
      </c>
      <c r="E45" s="340">
        <f t="shared" si="4"/>
        <v>365.01</v>
      </c>
      <c r="F45" s="160"/>
      <c r="G45" s="161">
        <f t="shared" si="1"/>
        <v>73.001999999999995</v>
      </c>
    </row>
    <row r="46" spans="1:10" ht="13.5" thickBot="1" x14ac:dyDescent="0.25">
      <c r="A46" s="222" t="s">
        <v>37</v>
      </c>
      <c r="B46" s="215">
        <v>473.94</v>
      </c>
      <c r="C46" s="341">
        <v>500</v>
      </c>
      <c r="D46" s="341">
        <v>500</v>
      </c>
      <c r="E46" s="341">
        <v>365.01</v>
      </c>
      <c r="F46" s="216"/>
      <c r="G46" s="217">
        <f t="shared" si="1"/>
        <v>73.001999999999995</v>
      </c>
    </row>
    <row r="47" spans="1:10" s="174" customFormat="1" ht="18" customHeight="1" thickBot="1" x14ac:dyDescent="0.25">
      <c r="A47" s="218" t="s">
        <v>312</v>
      </c>
      <c r="B47" s="219">
        <f>B48</f>
        <v>0</v>
      </c>
      <c r="C47" s="219">
        <f t="shared" ref="C47:F49" si="5">C48</f>
        <v>0</v>
      </c>
      <c r="D47" s="219">
        <f t="shared" si="5"/>
        <v>0</v>
      </c>
      <c r="E47" s="219">
        <f t="shared" si="5"/>
        <v>0</v>
      </c>
      <c r="F47" s="220">
        <f t="shared" si="5"/>
        <v>0</v>
      </c>
      <c r="G47" s="221" t="e">
        <f>E47/D47*100</f>
        <v>#DIV/0!</v>
      </c>
      <c r="J47" s="256"/>
    </row>
    <row r="48" spans="1:10" s="99" customFormat="1" x14ac:dyDescent="0.2">
      <c r="A48" s="212" t="s">
        <v>313</v>
      </c>
      <c r="B48" s="49">
        <f>B49</f>
        <v>0</v>
      </c>
      <c r="C48" s="334">
        <f t="shared" si="5"/>
        <v>0</v>
      </c>
      <c r="D48" s="334">
        <f t="shared" si="5"/>
        <v>0</v>
      </c>
      <c r="E48" s="334">
        <f t="shared" si="5"/>
        <v>0</v>
      </c>
      <c r="F48" s="65">
        <f t="shared" si="5"/>
        <v>0</v>
      </c>
      <c r="G48" s="66" t="e">
        <f>E48/D48*100</f>
        <v>#DIV/0!</v>
      </c>
      <c r="J48" s="251"/>
    </row>
    <row r="49" spans="1:10" s="99" customFormat="1" x14ac:dyDescent="0.2">
      <c r="A49" s="213" t="s">
        <v>314</v>
      </c>
      <c r="B49" s="37">
        <f>B50</f>
        <v>0</v>
      </c>
      <c r="C49" s="335">
        <f t="shared" si="5"/>
        <v>0</v>
      </c>
      <c r="D49" s="335">
        <f t="shared" si="5"/>
        <v>0</v>
      </c>
      <c r="E49" s="335">
        <f t="shared" si="5"/>
        <v>0</v>
      </c>
      <c r="F49" s="67">
        <f t="shared" si="5"/>
        <v>0</v>
      </c>
      <c r="G49" s="68" t="e">
        <f>E49/D49*100</f>
        <v>#DIV/0!</v>
      </c>
      <c r="J49" s="251"/>
    </row>
    <row r="50" spans="1:10" s="99" customFormat="1" ht="13.5" thickBot="1" x14ac:dyDescent="0.25">
      <c r="A50" s="214" t="s">
        <v>315</v>
      </c>
      <c r="B50" s="215">
        <v>0</v>
      </c>
      <c r="C50" s="341">
        <v>0</v>
      </c>
      <c r="D50" s="341">
        <v>0</v>
      </c>
      <c r="E50" s="341">
        <v>0</v>
      </c>
      <c r="F50" s="216"/>
      <c r="G50" s="217" t="e">
        <f>E50/D50*100</f>
        <v>#DIV/0!</v>
      </c>
      <c r="J50" s="251"/>
    </row>
    <row r="51" spans="1:10" s="169" customFormat="1" ht="21.75" customHeight="1" thickBot="1" x14ac:dyDescent="0.25">
      <c r="A51" s="165" t="s">
        <v>254</v>
      </c>
      <c r="B51" s="166">
        <f>B52+B104</f>
        <v>1722386.5599999998</v>
      </c>
      <c r="C51" s="166">
        <f>C52+C104</f>
        <v>2218795</v>
      </c>
      <c r="D51" s="166">
        <f>D52+D104</f>
        <v>2218795</v>
      </c>
      <c r="E51" s="166">
        <f>E52+E104</f>
        <v>2118100.5499999998</v>
      </c>
      <c r="F51" s="167"/>
      <c r="G51" s="168"/>
      <c r="J51" s="257"/>
    </row>
    <row r="52" spans="1:10" ht="18" customHeight="1" x14ac:dyDescent="0.2">
      <c r="A52" s="54" t="s">
        <v>12</v>
      </c>
      <c r="B52" s="55">
        <f>B53+B62+B93+B96+B99</f>
        <v>1705840.89</v>
      </c>
      <c r="C52" s="342">
        <f>C53+C62+C93+C96+C99</f>
        <v>2180628</v>
      </c>
      <c r="D52" s="342">
        <f>D53+D62+D93+D96+D99</f>
        <v>2180628</v>
      </c>
      <c r="E52" s="342">
        <f>E53+E62+E93+E96+E99</f>
        <v>2100007.0799999996</v>
      </c>
      <c r="F52" s="83">
        <f t="shared" si="0"/>
        <v>123.10685552859503</v>
      </c>
      <c r="G52" s="84">
        <f t="shared" si="1"/>
        <v>96.302857708880168</v>
      </c>
    </row>
    <row r="53" spans="1:10" x14ac:dyDescent="0.2">
      <c r="A53" s="41" t="s">
        <v>38</v>
      </c>
      <c r="B53" s="42">
        <f>B54+B58+B60</f>
        <v>1355056.66</v>
      </c>
      <c r="C53" s="338">
        <f>C54+C58+C60</f>
        <v>1771698</v>
      </c>
      <c r="D53" s="338">
        <f>D54+D58+D60</f>
        <v>1771698</v>
      </c>
      <c r="E53" s="338">
        <f>E54+E58+E60</f>
        <v>1751497.24</v>
      </c>
      <c r="F53" s="75">
        <f t="shared" si="0"/>
        <v>129.25638400980222</v>
      </c>
      <c r="G53" s="76">
        <f t="shared" si="1"/>
        <v>98.85980793566398</v>
      </c>
    </row>
    <row r="54" spans="1:10" x14ac:dyDescent="0.2">
      <c r="A54" s="36" t="s">
        <v>39</v>
      </c>
      <c r="B54" s="37">
        <f>SUM(B55:B57)</f>
        <v>1138835.98</v>
      </c>
      <c r="C54" s="335">
        <f>SUM(C55:C57)</f>
        <v>1479190</v>
      </c>
      <c r="D54" s="335">
        <f>SUM(D55:D57)</f>
        <v>1479190</v>
      </c>
      <c r="E54" s="335">
        <f>SUM(E55:E57)</f>
        <v>1463483.55</v>
      </c>
      <c r="F54" s="67">
        <f t="shared" si="0"/>
        <v>128.50696462891872</v>
      </c>
      <c r="G54" s="68">
        <f t="shared" si="1"/>
        <v>98.938172242916735</v>
      </c>
    </row>
    <row r="55" spans="1:10" x14ac:dyDescent="0.2">
      <c r="A55" s="29" t="s">
        <v>40</v>
      </c>
      <c r="B55" s="30">
        <v>1085374.29</v>
      </c>
      <c r="C55" s="336">
        <f>67995+5+5850+5300+7100+1303000+15350</f>
        <v>1404600</v>
      </c>
      <c r="D55" s="336">
        <v>1404600</v>
      </c>
      <c r="E55" s="336">
        <v>1390403.11</v>
      </c>
      <c r="F55" s="69">
        <f t="shared" si="0"/>
        <v>128.10356047774084</v>
      </c>
      <c r="G55" s="70">
        <f t="shared" si="1"/>
        <v>98.989257439840529</v>
      </c>
    </row>
    <row r="56" spans="1:10" x14ac:dyDescent="0.2">
      <c r="A56" s="29" t="s">
        <v>41</v>
      </c>
      <c r="B56" s="30">
        <v>17600.28</v>
      </c>
      <c r="C56" s="336">
        <v>25590</v>
      </c>
      <c r="D56" s="336">
        <v>25590</v>
      </c>
      <c r="E56" s="336">
        <v>25188.48</v>
      </c>
      <c r="F56" s="69">
        <f t="shared" si="0"/>
        <v>143.11408682134604</v>
      </c>
      <c r="G56" s="70">
        <f t="shared" si="1"/>
        <v>98.430949589683465</v>
      </c>
    </row>
    <row r="57" spans="1:10" x14ac:dyDescent="0.2">
      <c r="A57" s="29" t="s">
        <v>42</v>
      </c>
      <c r="B57" s="30">
        <v>35861.410000000003</v>
      </c>
      <c r="C57" s="336">
        <v>49000</v>
      </c>
      <c r="D57" s="336">
        <v>49000</v>
      </c>
      <c r="E57" s="336">
        <v>47891.96</v>
      </c>
      <c r="F57" s="69">
        <f t="shared" si="0"/>
        <v>133.54734239395495</v>
      </c>
      <c r="G57" s="70">
        <f t="shared" si="1"/>
        <v>97.738693877551015</v>
      </c>
    </row>
    <row r="58" spans="1:10" x14ac:dyDescent="0.2">
      <c r="A58" s="27" t="s">
        <v>43</v>
      </c>
      <c r="B58" s="28">
        <f>B59</f>
        <v>38687.15</v>
      </c>
      <c r="C58" s="337">
        <f>C59</f>
        <v>63440</v>
      </c>
      <c r="D58" s="337">
        <f>D59</f>
        <v>63440</v>
      </c>
      <c r="E58" s="337">
        <f>E59</f>
        <v>62449.16</v>
      </c>
      <c r="F58" s="71">
        <f t="shared" si="0"/>
        <v>161.42093692608529</v>
      </c>
      <c r="G58" s="72">
        <f t="shared" si="1"/>
        <v>98.438146279949564</v>
      </c>
    </row>
    <row r="59" spans="1:10" x14ac:dyDescent="0.2">
      <c r="A59" s="29" t="s">
        <v>44</v>
      </c>
      <c r="B59" s="30">
        <v>38687.15</v>
      </c>
      <c r="C59" s="336">
        <f>3320+390+57330+2400</f>
        <v>63440</v>
      </c>
      <c r="D59" s="336">
        <v>63440</v>
      </c>
      <c r="E59" s="336">
        <v>62449.16</v>
      </c>
      <c r="F59" s="69">
        <f t="shared" si="0"/>
        <v>161.42093692608529</v>
      </c>
      <c r="G59" s="70">
        <f t="shared" si="1"/>
        <v>98.438146279949564</v>
      </c>
    </row>
    <row r="60" spans="1:10" x14ac:dyDescent="0.2">
      <c r="A60" s="27" t="s">
        <v>45</v>
      </c>
      <c r="B60" s="28">
        <f>SUM(B61:B61)</f>
        <v>177533.53</v>
      </c>
      <c r="C60" s="337">
        <f>SUM(C61:C61)</f>
        <v>229068</v>
      </c>
      <c r="D60" s="337">
        <f>SUM(D61:D61)</f>
        <v>229068</v>
      </c>
      <c r="E60" s="337">
        <f>SUM(E61:E61)</f>
        <v>225564.53</v>
      </c>
      <c r="F60" s="71"/>
      <c r="G60" s="72">
        <f t="shared" si="1"/>
        <v>98.470554595142062</v>
      </c>
    </row>
    <row r="61" spans="1:10" x14ac:dyDescent="0.2">
      <c r="A61" s="29" t="s">
        <v>46</v>
      </c>
      <c r="B61" s="30">
        <v>177533.53</v>
      </c>
      <c r="C61" s="336">
        <f>8675+3+950+710+1200+215000+2530</f>
        <v>229068</v>
      </c>
      <c r="D61" s="336">
        <v>229068</v>
      </c>
      <c r="E61" s="336">
        <v>225564.53</v>
      </c>
      <c r="F61" s="69">
        <f t="shared" si="0"/>
        <v>127.05460765636778</v>
      </c>
      <c r="G61" s="70">
        <f t="shared" si="1"/>
        <v>98.470554595142062</v>
      </c>
    </row>
    <row r="62" spans="1:10" x14ac:dyDescent="0.2">
      <c r="A62" s="41" t="s">
        <v>47</v>
      </c>
      <c r="B62" s="42">
        <f>B63+B68+B75+B85+B87</f>
        <v>295249.02999999997</v>
      </c>
      <c r="C62" s="338">
        <f>C63+C68+C75+C85+C87</f>
        <v>345368</v>
      </c>
      <c r="D62" s="338">
        <f>D63+D68+D75+D85+D87</f>
        <v>345368</v>
      </c>
      <c r="E62" s="338">
        <f>E63+E68+E75+E85+E87</f>
        <v>286198.14999999997</v>
      </c>
      <c r="F62" s="75">
        <f t="shared" si="0"/>
        <v>96.934492892322126</v>
      </c>
      <c r="G62" s="76">
        <f t="shared" si="1"/>
        <v>82.867593407611579</v>
      </c>
    </row>
    <row r="63" spans="1:10" x14ac:dyDescent="0.2">
      <c r="A63" s="36" t="s">
        <v>48</v>
      </c>
      <c r="B63" s="37">
        <f>SUM(B64:B67)</f>
        <v>30566.6</v>
      </c>
      <c r="C63" s="335">
        <f>SUM(C64:C67)</f>
        <v>44323</v>
      </c>
      <c r="D63" s="335">
        <f>SUM(D64:D67)</f>
        <v>44323</v>
      </c>
      <c r="E63" s="335">
        <f>SUM(E64:E67)</f>
        <v>32925.64</v>
      </c>
      <c r="F63" s="67">
        <f t="shared" si="0"/>
        <v>107.71770494592137</v>
      </c>
      <c r="G63" s="68">
        <f t="shared" si="1"/>
        <v>74.285675608600499</v>
      </c>
    </row>
    <row r="64" spans="1:10" x14ac:dyDescent="0.2">
      <c r="A64" s="29" t="s">
        <v>49</v>
      </c>
      <c r="B64" s="30">
        <v>12501.81</v>
      </c>
      <c r="C64" s="336">
        <f>8944+30+10294+1130+60</f>
        <v>20458</v>
      </c>
      <c r="D64" s="336">
        <v>20458</v>
      </c>
      <c r="E64" s="336">
        <v>10546.58</v>
      </c>
      <c r="F64" s="69">
        <f t="shared" si="0"/>
        <v>84.360424610516404</v>
      </c>
      <c r="G64" s="70">
        <f t="shared" si="1"/>
        <v>51.552351158471012</v>
      </c>
    </row>
    <row r="65" spans="1:10" x14ac:dyDescent="0.2">
      <c r="A65" s="29" t="s">
        <v>50</v>
      </c>
      <c r="B65" s="30">
        <v>16164.94</v>
      </c>
      <c r="C65" s="336">
        <f>2320+200+700+17500+1160</f>
        <v>21880</v>
      </c>
      <c r="D65" s="336">
        <v>21880</v>
      </c>
      <c r="E65" s="336">
        <v>20406.060000000001</v>
      </c>
      <c r="F65" s="69">
        <f t="shared" si="0"/>
        <v>126.23653412879973</v>
      </c>
      <c r="G65" s="70">
        <f t="shared" si="1"/>
        <v>93.263528336380261</v>
      </c>
      <c r="J65" s="258"/>
    </row>
    <row r="66" spans="1:10" x14ac:dyDescent="0.2">
      <c r="A66" s="29" t="s">
        <v>51</v>
      </c>
      <c r="B66" s="30">
        <v>1496.25</v>
      </c>
      <c r="C66" s="336">
        <v>785</v>
      </c>
      <c r="D66" s="336">
        <v>785</v>
      </c>
      <c r="E66" s="336">
        <v>785</v>
      </c>
      <c r="F66" s="69">
        <f t="shared" si="0"/>
        <v>52.464494569757726</v>
      </c>
      <c r="G66" s="70">
        <f t="shared" si="1"/>
        <v>100</v>
      </c>
    </row>
    <row r="67" spans="1:10" x14ac:dyDescent="0.2">
      <c r="A67" s="29" t="s">
        <v>52</v>
      </c>
      <c r="B67" s="30">
        <v>403.6</v>
      </c>
      <c r="C67" s="336">
        <v>1200</v>
      </c>
      <c r="D67" s="336">
        <v>1200</v>
      </c>
      <c r="E67" s="336">
        <v>1188</v>
      </c>
      <c r="F67" s="69">
        <f t="shared" si="0"/>
        <v>294.35084241823586</v>
      </c>
      <c r="G67" s="70">
        <f t="shared" si="1"/>
        <v>99</v>
      </c>
    </row>
    <row r="68" spans="1:10" x14ac:dyDescent="0.2">
      <c r="A68" s="27" t="s">
        <v>53</v>
      </c>
      <c r="B68" s="28">
        <f>SUM(B69:B74)</f>
        <v>195443.81999999998</v>
      </c>
      <c r="C68" s="337">
        <f>SUM(C69:C74)</f>
        <v>215657</v>
      </c>
      <c r="D68" s="337">
        <f>SUM(D69:D74)</f>
        <v>215657</v>
      </c>
      <c r="E68" s="337">
        <f>SUM(E69:E74)</f>
        <v>189840.43000000002</v>
      </c>
      <c r="F68" s="71">
        <f t="shared" si="0"/>
        <v>97.132991976927201</v>
      </c>
      <c r="G68" s="72">
        <f t="shared" si="1"/>
        <v>88.028874555428303</v>
      </c>
    </row>
    <row r="69" spans="1:10" x14ac:dyDescent="0.2">
      <c r="A69" s="29" t="s">
        <v>54</v>
      </c>
      <c r="B69" s="30">
        <v>22262.26</v>
      </c>
      <c r="C69" s="336">
        <f>13460+2210+3600+2500+2000+266+1042+130</f>
        <v>25208</v>
      </c>
      <c r="D69" s="336">
        <v>25208</v>
      </c>
      <c r="E69" s="336">
        <v>22388.47</v>
      </c>
      <c r="F69" s="69">
        <f t="shared" si="0"/>
        <v>100.56692357379711</v>
      </c>
      <c r="G69" s="70">
        <f t="shared" si="1"/>
        <v>88.814939701682007</v>
      </c>
    </row>
    <row r="70" spans="1:10" x14ac:dyDescent="0.2">
      <c r="A70" s="29" t="s">
        <v>55</v>
      </c>
      <c r="B70" s="30">
        <v>130648.47</v>
      </c>
      <c r="C70" s="336">
        <f>26500+6700+108900</f>
        <v>142100</v>
      </c>
      <c r="D70" s="336">
        <v>142100</v>
      </c>
      <c r="E70" s="336">
        <v>125187.6</v>
      </c>
      <c r="F70" s="69">
        <f t="shared" si="0"/>
        <v>95.820180672609496</v>
      </c>
      <c r="G70" s="70">
        <f t="shared" si="1"/>
        <v>88.098240675580584</v>
      </c>
    </row>
    <row r="71" spans="1:10" x14ac:dyDescent="0.2">
      <c r="A71" s="29" t="s">
        <v>56</v>
      </c>
      <c r="B71" s="30">
        <v>34392.269999999997</v>
      </c>
      <c r="C71" s="336">
        <f>20969+14450</f>
        <v>35419</v>
      </c>
      <c r="D71" s="336">
        <v>35419</v>
      </c>
      <c r="E71" s="336">
        <v>34012.15</v>
      </c>
      <c r="F71" s="69">
        <f t="shared" si="0"/>
        <v>98.894751640412238</v>
      </c>
      <c r="G71" s="70">
        <f t="shared" si="1"/>
        <v>96.027979333126297</v>
      </c>
    </row>
    <row r="72" spans="1:10" x14ac:dyDescent="0.2">
      <c r="A72" s="29" t="s">
        <v>57</v>
      </c>
      <c r="B72" s="30">
        <v>3341.02</v>
      </c>
      <c r="C72" s="336">
        <f>3470+650</f>
        <v>4120</v>
      </c>
      <c r="D72" s="336">
        <v>4120</v>
      </c>
      <c r="E72" s="336">
        <v>3906.95</v>
      </c>
      <c r="F72" s="69">
        <f t="shared" si="0"/>
        <v>116.93883903718026</v>
      </c>
      <c r="G72" s="70">
        <f t="shared" si="1"/>
        <v>94.828883495145618</v>
      </c>
    </row>
    <row r="73" spans="1:10" x14ac:dyDescent="0.2">
      <c r="A73" s="29" t="s">
        <v>58</v>
      </c>
      <c r="B73" s="30">
        <v>3697.8</v>
      </c>
      <c r="C73" s="336">
        <f>1800+600+4000+200</f>
        <v>6600</v>
      </c>
      <c r="D73" s="336">
        <v>6600</v>
      </c>
      <c r="E73" s="336">
        <v>2548.25</v>
      </c>
      <c r="F73" s="69">
        <f t="shared" si="0"/>
        <v>68.9125966791065</v>
      </c>
      <c r="G73" s="70">
        <f t="shared" si="1"/>
        <v>38.609848484848484</v>
      </c>
    </row>
    <row r="74" spans="1:10" x14ac:dyDescent="0.2">
      <c r="A74" s="29" t="s">
        <v>59</v>
      </c>
      <c r="B74" s="30">
        <v>1102</v>
      </c>
      <c r="C74" s="336">
        <f>1810+400</f>
        <v>2210</v>
      </c>
      <c r="D74" s="336">
        <v>2210</v>
      </c>
      <c r="E74" s="336">
        <v>1797.01</v>
      </c>
      <c r="F74" s="69">
        <f t="shared" si="0"/>
        <v>163.06805807622504</v>
      </c>
      <c r="G74" s="70">
        <f t="shared" si="1"/>
        <v>81.312669683257923</v>
      </c>
    </row>
    <row r="75" spans="1:10" x14ac:dyDescent="0.2">
      <c r="A75" s="27" t="s">
        <v>60</v>
      </c>
      <c r="B75" s="28">
        <f>SUM(B76:B84)</f>
        <v>56484.36</v>
      </c>
      <c r="C75" s="337">
        <f>SUM(C76:C84)</f>
        <v>76304</v>
      </c>
      <c r="D75" s="337">
        <f>SUM(D76:D84)</f>
        <v>76304</v>
      </c>
      <c r="E75" s="337">
        <f>SUM(E76:E84)</f>
        <v>56652.35</v>
      </c>
      <c r="F75" s="71">
        <f t="shared" si="0"/>
        <v>100.29740976086123</v>
      </c>
      <c r="G75" s="72">
        <f t="shared" si="1"/>
        <v>74.245583455651072</v>
      </c>
    </row>
    <row r="76" spans="1:10" x14ac:dyDescent="0.2">
      <c r="A76" s="29" t="s">
        <v>61</v>
      </c>
      <c r="B76" s="30">
        <v>4192.3599999999997</v>
      </c>
      <c r="C76" s="336">
        <f>4180+2000+330+1250</f>
        <v>7760</v>
      </c>
      <c r="D76" s="336">
        <v>7760</v>
      </c>
      <c r="E76" s="336">
        <v>6442.51</v>
      </c>
      <c r="F76" s="69">
        <f t="shared" si="0"/>
        <v>153.67263307540384</v>
      </c>
      <c r="G76" s="70">
        <f t="shared" si="1"/>
        <v>83.02203608247423</v>
      </c>
    </row>
    <row r="77" spans="1:10" x14ac:dyDescent="0.2">
      <c r="A77" s="29" t="s">
        <v>62</v>
      </c>
      <c r="B77" s="30">
        <v>34610.29</v>
      </c>
      <c r="C77" s="336">
        <f>25491+8980+11465</f>
        <v>45936</v>
      </c>
      <c r="D77" s="336">
        <v>45936</v>
      </c>
      <c r="E77" s="336">
        <v>27697.53</v>
      </c>
      <c r="F77" s="69">
        <f t="shared" si="0"/>
        <v>80.026864842796755</v>
      </c>
      <c r="G77" s="70">
        <f t="shared" si="1"/>
        <v>60.295911703239291</v>
      </c>
    </row>
    <row r="78" spans="1:10" x14ac:dyDescent="0.2">
      <c r="A78" s="29" t="s">
        <v>63</v>
      </c>
      <c r="B78" s="30">
        <v>288.54000000000002</v>
      </c>
      <c r="C78" s="336">
        <v>290</v>
      </c>
      <c r="D78" s="336">
        <v>290</v>
      </c>
      <c r="E78" s="336">
        <v>288.54000000000002</v>
      </c>
      <c r="F78" s="69">
        <f t="shared" si="0"/>
        <v>100</v>
      </c>
      <c r="G78" s="70">
        <f t="shared" si="1"/>
        <v>99.496551724137944</v>
      </c>
    </row>
    <row r="79" spans="1:10" x14ac:dyDescent="0.2">
      <c r="A79" s="29" t="s">
        <v>64</v>
      </c>
      <c r="B79" s="30">
        <v>7250.55</v>
      </c>
      <c r="C79" s="336">
        <v>8702</v>
      </c>
      <c r="D79" s="336">
        <v>8702</v>
      </c>
      <c r="E79" s="336">
        <v>9066.06</v>
      </c>
      <c r="F79" s="69">
        <f t="shared" si="0"/>
        <v>125.03961768417567</v>
      </c>
      <c r="G79" s="70">
        <f t="shared" si="1"/>
        <v>104.18363594575959</v>
      </c>
    </row>
    <row r="80" spans="1:10" x14ac:dyDescent="0.2">
      <c r="A80" s="29" t="s">
        <v>65</v>
      </c>
      <c r="B80" s="30">
        <v>1138.8699999999999</v>
      </c>
      <c r="C80" s="336">
        <v>785</v>
      </c>
      <c r="D80" s="336">
        <v>785</v>
      </c>
      <c r="E80" s="336">
        <v>778.09</v>
      </c>
      <c r="F80" s="69">
        <f t="shared" si="0"/>
        <v>68.321230693582251</v>
      </c>
      <c r="G80" s="70">
        <f t="shared" si="1"/>
        <v>99.11974522292995</v>
      </c>
    </row>
    <row r="81" spans="1:7" x14ac:dyDescent="0.2">
      <c r="A81" s="29" t="s">
        <v>66</v>
      </c>
      <c r="B81" s="30">
        <v>3738.57</v>
      </c>
      <c r="C81" s="336">
        <v>4170</v>
      </c>
      <c r="D81" s="336">
        <v>4170</v>
      </c>
      <c r="E81" s="336">
        <v>4165.3999999999996</v>
      </c>
      <c r="F81" s="69">
        <f t="shared" si="0"/>
        <v>111.41693214250368</v>
      </c>
      <c r="G81" s="70">
        <f t="shared" si="1"/>
        <v>99.889688249400464</v>
      </c>
    </row>
    <row r="82" spans="1:7" x14ac:dyDescent="0.2">
      <c r="A82" s="29" t="s">
        <v>67</v>
      </c>
      <c r="B82" s="30">
        <v>306.77</v>
      </c>
      <c r="C82" s="336">
        <f>390+450+50</f>
        <v>890</v>
      </c>
      <c r="D82" s="336">
        <v>890</v>
      </c>
      <c r="E82" s="336">
        <v>901.21</v>
      </c>
      <c r="F82" s="69">
        <f t="shared" si="0"/>
        <v>293.77383707663728</v>
      </c>
      <c r="G82" s="70">
        <f t="shared" si="1"/>
        <v>101.25955056179777</v>
      </c>
    </row>
    <row r="83" spans="1:7" x14ac:dyDescent="0.2">
      <c r="A83" s="29" t="s">
        <v>68</v>
      </c>
      <c r="B83" s="30">
        <v>685.39</v>
      </c>
      <c r="C83" s="336">
        <v>1596</v>
      </c>
      <c r="D83" s="336">
        <v>1596</v>
      </c>
      <c r="E83" s="336">
        <v>1661.11</v>
      </c>
      <c r="F83" s="69">
        <f t="shared" ref="F83:F113" si="6">E83/B83*100</f>
        <v>242.35982433359106</v>
      </c>
      <c r="G83" s="70">
        <f t="shared" ref="G83:G113" si="7">E83/D83*100</f>
        <v>104.07957393483709</v>
      </c>
    </row>
    <row r="84" spans="1:7" x14ac:dyDescent="0.2">
      <c r="A84" s="29" t="s">
        <v>69</v>
      </c>
      <c r="B84" s="30">
        <v>4273.0200000000004</v>
      </c>
      <c r="C84" s="336">
        <f>5540+300+335</f>
        <v>6175</v>
      </c>
      <c r="D84" s="336">
        <v>6175</v>
      </c>
      <c r="E84" s="336">
        <v>5651.9</v>
      </c>
      <c r="F84" s="69">
        <f t="shared" si="6"/>
        <v>132.26944877393504</v>
      </c>
      <c r="G84" s="70">
        <f t="shared" si="7"/>
        <v>91.528744939271249</v>
      </c>
    </row>
    <row r="85" spans="1:7" x14ac:dyDescent="0.2">
      <c r="A85" s="38" t="s">
        <v>238</v>
      </c>
      <c r="B85" s="28">
        <f>B86</f>
        <v>0</v>
      </c>
      <c r="C85" s="337">
        <f>C86</f>
        <v>1810</v>
      </c>
      <c r="D85" s="337">
        <f>D86</f>
        <v>1810</v>
      </c>
      <c r="E85" s="337">
        <f>E86</f>
        <v>1694.57</v>
      </c>
      <c r="F85" s="71"/>
      <c r="G85" s="72">
        <f t="shared" si="7"/>
        <v>93.622651933701647</v>
      </c>
    </row>
    <row r="86" spans="1:7" x14ac:dyDescent="0.2">
      <c r="A86" s="31" t="s">
        <v>239</v>
      </c>
      <c r="B86" s="30">
        <v>0</v>
      </c>
      <c r="C86" s="336">
        <f>60+500+250+1000</f>
        <v>1810</v>
      </c>
      <c r="D86" s="336">
        <f>60+500+250+1000</f>
        <v>1810</v>
      </c>
      <c r="E86" s="336">
        <v>1694.57</v>
      </c>
      <c r="F86" s="69"/>
      <c r="G86" s="70">
        <f t="shared" si="7"/>
        <v>93.622651933701647</v>
      </c>
    </row>
    <row r="87" spans="1:7" x14ac:dyDescent="0.2">
      <c r="A87" s="27" t="s">
        <v>70</v>
      </c>
      <c r="B87" s="28">
        <f>SUM(B88:B92)</f>
        <v>12754.25</v>
      </c>
      <c r="C87" s="337">
        <f>SUM(C88:C92)</f>
        <v>7274</v>
      </c>
      <c r="D87" s="337">
        <f>SUM(D88:D92)</f>
        <v>7274</v>
      </c>
      <c r="E87" s="337">
        <f>SUM(E88:E92)</f>
        <v>5085.16</v>
      </c>
      <c r="F87" s="71">
        <f t="shared" si="6"/>
        <v>39.870317737224845</v>
      </c>
      <c r="G87" s="72">
        <f t="shared" si="7"/>
        <v>69.908715974704421</v>
      </c>
    </row>
    <row r="88" spans="1:7" x14ac:dyDescent="0.2">
      <c r="A88" s="31" t="s">
        <v>240</v>
      </c>
      <c r="B88" s="30">
        <v>4712.07</v>
      </c>
      <c r="C88" s="336">
        <v>1430</v>
      </c>
      <c r="D88" s="336">
        <v>1430</v>
      </c>
      <c r="E88" s="336">
        <v>1428.51</v>
      </c>
      <c r="F88" s="69">
        <f t="shared" si="6"/>
        <v>30.315975781344505</v>
      </c>
      <c r="G88" s="70">
        <f t="shared" si="7"/>
        <v>99.895804195804189</v>
      </c>
    </row>
    <row r="89" spans="1:7" x14ac:dyDescent="0.2">
      <c r="A89" s="29" t="s">
        <v>71</v>
      </c>
      <c r="B89" s="30">
        <v>2235.36</v>
      </c>
      <c r="C89" s="336">
        <f>1000+1000+50+275</f>
        <v>2325</v>
      </c>
      <c r="D89" s="336">
        <v>2325</v>
      </c>
      <c r="E89" s="336">
        <v>1355.55</v>
      </c>
      <c r="F89" s="69">
        <f t="shared" si="6"/>
        <v>60.641238995061201</v>
      </c>
      <c r="G89" s="70">
        <f t="shared" si="7"/>
        <v>58.303225806451607</v>
      </c>
    </row>
    <row r="90" spans="1:7" x14ac:dyDescent="0.2">
      <c r="A90" s="29" t="s">
        <v>72</v>
      </c>
      <c r="B90" s="30">
        <v>163.09</v>
      </c>
      <c r="C90" s="336">
        <v>189</v>
      </c>
      <c r="D90" s="336">
        <v>189</v>
      </c>
      <c r="E90" s="336">
        <v>188.09</v>
      </c>
      <c r="F90" s="69">
        <f t="shared" si="6"/>
        <v>115.32895947023117</v>
      </c>
      <c r="G90" s="70">
        <f t="shared" si="7"/>
        <v>99.518518518518519</v>
      </c>
    </row>
    <row r="91" spans="1:7" x14ac:dyDescent="0.2">
      <c r="A91" s="29" t="s">
        <v>73</v>
      </c>
      <c r="B91" s="30">
        <v>23.83</v>
      </c>
      <c r="C91" s="336">
        <v>174</v>
      </c>
      <c r="D91" s="336">
        <v>174</v>
      </c>
      <c r="E91" s="336">
        <v>172.9</v>
      </c>
      <c r="F91" s="69">
        <f t="shared" si="6"/>
        <v>725.5560218212338</v>
      </c>
      <c r="G91" s="70">
        <f t="shared" si="7"/>
        <v>99.367816091954026</v>
      </c>
    </row>
    <row r="92" spans="1:7" x14ac:dyDescent="0.2">
      <c r="A92" s="39" t="s">
        <v>74</v>
      </c>
      <c r="B92" s="40">
        <v>5619.9</v>
      </c>
      <c r="C92" s="46">
        <f>2205+100+806+45</f>
        <v>3156</v>
      </c>
      <c r="D92" s="46">
        <v>3156</v>
      </c>
      <c r="E92" s="46">
        <v>1940.11</v>
      </c>
      <c r="F92" s="73">
        <f t="shared" si="6"/>
        <v>34.522144522144522</v>
      </c>
      <c r="G92" s="74">
        <f t="shared" si="7"/>
        <v>61.47370088719898</v>
      </c>
    </row>
    <row r="93" spans="1:7" x14ac:dyDescent="0.2">
      <c r="A93" s="41" t="s">
        <v>75</v>
      </c>
      <c r="B93" s="42">
        <f>B94</f>
        <v>2190.09</v>
      </c>
      <c r="C93" s="338">
        <f>C94</f>
        <v>3070</v>
      </c>
      <c r="D93" s="338">
        <f>D94</f>
        <v>3070</v>
      </c>
      <c r="E93" s="338">
        <f>E94</f>
        <v>2637.5</v>
      </c>
      <c r="F93" s="75">
        <f t="shared" si="6"/>
        <v>120.42884082389307</v>
      </c>
      <c r="G93" s="76">
        <f t="shared" si="7"/>
        <v>85.912052117263855</v>
      </c>
    </row>
    <row r="94" spans="1:7" x14ac:dyDescent="0.2">
      <c r="A94" s="36" t="s">
        <v>76</v>
      </c>
      <c r="B94" s="37">
        <f>SUM(B95:B95)</f>
        <v>2190.09</v>
      </c>
      <c r="C94" s="335">
        <f>SUM(C95:C95)</f>
        <v>3070</v>
      </c>
      <c r="D94" s="335">
        <f>SUM(D95:D95)</f>
        <v>3070</v>
      </c>
      <c r="E94" s="335">
        <f>SUM(E95:E95)</f>
        <v>2637.5</v>
      </c>
      <c r="F94" s="67">
        <f t="shared" si="6"/>
        <v>120.42884082389307</v>
      </c>
      <c r="G94" s="68">
        <f t="shared" si="7"/>
        <v>85.912052117263855</v>
      </c>
    </row>
    <row r="95" spans="1:7" x14ac:dyDescent="0.2">
      <c r="A95" s="29" t="s">
        <v>77</v>
      </c>
      <c r="B95" s="30">
        <v>2190.09</v>
      </c>
      <c r="C95" s="336">
        <f>2520+500+50</f>
        <v>3070</v>
      </c>
      <c r="D95" s="336">
        <f>2520+500+50</f>
        <v>3070</v>
      </c>
      <c r="E95" s="336">
        <v>2637.5</v>
      </c>
      <c r="F95" s="69">
        <f t="shared" si="6"/>
        <v>120.42884082389307</v>
      </c>
      <c r="G95" s="70">
        <f t="shared" si="7"/>
        <v>85.912052117263855</v>
      </c>
    </row>
    <row r="96" spans="1:7" x14ac:dyDescent="0.2">
      <c r="A96" s="53" t="s">
        <v>241</v>
      </c>
      <c r="B96" s="42">
        <f t="shared" ref="B96:E97" si="8">B97</f>
        <v>50393.95</v>
      </c>
      <c r="C96" s="338">
        <f t="shared" si="8"/>
        <v>57200</v>
      </c>
      <c r="D96" s="338">
        <f t="shared" si="8"/>
        <v>57200</v>
      </c>
      <c r="E96" s="338">
        <f t="shared" si="8"/>
        <v>56438.43</v>
      </c>
      <c r="F96" s="75">
        <f>E96/B96*100</f>
        <v>111.99445568366839</v>
      </c>
      <c r="G96" s="76">
        <f>E96/D96*100</f>
        <v>98.668583916083918</v>
      </c>
    </row>
    <row r="97" spans="1:10" x14ac:dyDescent="0.2">
      <c r="A97" s="47" t="s">
        <v>242</v>
      </c>
      <c r="B97" s="37">
        <f t="shared" si="8"/>
        <v>50393.95</v>
      </c>
      <c r="C97" s="335">
        <f t="shared" si="8"/>
        <v>57200</v>
      </c>
      <c r="D97" s="335">
        <f t="shared" si="8"/>
        <v>57200</v>
      </c>
      <c r="E97" s="335">
        <f t="shared" si="8"/>
        <v>56438.43</v>
      </c>
      <c r="F97" s="67">
        <f>E97/B97*100</f>
        <v>111.99445568366839</v>
      </c>
      <c r="G97" s="68">
        <f>E97/D97*100</f>
        <v>98.668583916083918</v>
      </c>
    </row>
    <row r="98" spans="1:10" x14ac:dyDescent="0.2">
      <c r="A98" s="51" t="s">
        <v>231</v>
      </c>
      <c r="B98" s="40">
        <v>50393.95</v>
      </c>
      <c r="C98" s="46">
        <f>34500+200+22500</f>
        <v>57200</v>
      </c>
      <c r="D98" s="46">
        <v>57200</v>
      </c>
      <c r="E98" s="46">
        <v>56438.43</v>
      </c>
      <c r="F98" s="73">
        <f>E98/B98*100</f>
        <v>111.99445568366839</v>
      </c>
      <c r="G98" s="74">
        <f>E98/D98*100</f>
        <v>98.668583916083918</v>
      </c>
    </row>
    <row r="99" spans="1:10" x14ac:dyDescent="0.2">
      <c r="A99" s="41" t="s">
        <v>78</v>
      </c>
      <c r="B99" s="42">
        <f>B100+B102</f>
        <v>2951.16</v>
      </c>
      <c r="C99" s="338">
        <f>C100+C102</f>
        <v>3292</v>
      </c>
      <c r="D99" s="338">
        <f>D100+D102</f>
        <v>3292</v>
      </c>
      <c r="E99" s="338">
        <f>E100+E102</f>
        <v>3235.76</v>
      </c>
      <c r="F99" s="75">
        <f t="shared" si="6"/>
        <v>109.64366554168532</v>
      </c>
      <c r="G99" s="76">
        <f t="shared" si="7"/>
        <v>98.29161603888214</v>
      </c>
    </row>
    <row r="100" spans="1:10" s="99" customFormat="1" x14ac:dyDescent="0.2">
      <c r="A100" s="213" t="s">
        <v>345</v>
      </c>
      <c r="B100" s="37">
        <f>B101</f>
        <v>1033.5</v>
      </c>
      <c r="C100" s="335">
        <f>C101</f>
        <v>1110</v>
      </c>
      <c r="D100" s="335">
        <f>D101</f>
        <v>1110</v>
      </c>
      <c r="E100" s="335">
        <f>E101</f>
        <v>1063.9000000000001</v>
      </c>
      <c r="F100" s="67">
        <f>E100/B100*100</f>
        <v>102.94146105466862</v>
      </c>
      <c r="G100" s="68">
        <f>E100/D100*100</f>
        <v>95.846846846846859</v>
      </c>
      <c r="J100" s="251"/>
    </row>
    <row r="101" spans="1:10" s="99" customFormat="1" x14ac:dyDescent="0.2">
      <c r="A101" s="51" t="s">
        <v>346</v>
      </c>
      <c r="B101" s="40">
        <v>1033.5</v>
      </c>
      <c r="C101" s="46">
        <f>10+1100</f>
        <v>1110</v>
      </c>
      <c r="D101" s="46">
        <f>10+1100</f>
        <v>1110</v>
      </c>
      <c r="E101" s="46">
        <v>1063.9000000000001</v>
      </c>
      <c r="F101" s="73">
        <f>E101/B101*100</f>
        <v>102.94146105466862</v>
      </c>
      <c r="G101" s="74">
        <f>E101/D101*100</f>
        <v>95.846846846846859</v>
      </c>
      <c r="J101" s="251"/>
    </row>
    <row r="102" spans="1:10" x14ac:dyDescent="0.2">
      <c r="A102" s="36" t="s">
        <v>79</v>
      </c>
      <c r="B102" s="37">
        <f>B103</f>
        <v>1917.66</v>
      </c>
      <c r="C102" s="335">
        <f>C103</f>
        <v>2182</v>
      </c>
      <c r="D102" s="335">
        <f>D103</f>
        <v>2182</v>
      </c>
      <c r="E102" s="335">
        <f>E103</f>
        <v>2171.86</v>
      </c>
      <c r="F102" s="67">
        <f t="shared" si="6"/>
        <v>113.25573876495312</v>
      </c>
      <c r="G102" s="68">
        <f t="shared" si="7"/>
        <v>99.535288725939509</v>
      </c>
    </row>
    <row r="103" spans="1:10" s="26" customFormat="1" ht="13.5" thickBot="1" x14ac:dyDescent="0.25">
      <c r="A103" s="45" t="s">
        <v>232</v>
      </c>
      <c r="B103" s="46">
        <v>1917.66</v>
      </c>
      <c r="C103" s="46">
        <v>2182</v>
      </c>
      <c r="D103" s="46">
        <v>2182</v>
      </c>
      <c r="E103" s="46">
        <v>2171.86</v>
      </c>
      <c r="F103" s="85">
        <f t="shared" si="6"/>
        <v>113.25573876495312</v>
      </c>
      <c r="G103" s="86">
        <f t="shared" si="7"/>
        <v>99.535288725939509</v>
      </c>
      <c r="J103" s="258"/>
    </row>
    <row r="104" spans="1:10" ht="18" customHeight="1" thickBot="1" x14ac:dyDescent="0.25">
      <c r="A104" s="43" t="s">
        <v>13</v>
      </c>
      <c r="B104" s="44">
        <f>B105</f>
        <v>16545.669999999998</v>
      </c>
      <c r="C104" s="343">
        <f>C105</f>
        <v>38167</v>
      </c>
      <c r="D104" s="343">
        <f>D105</f>
        <v>38167</v>
      </c>
      <c r="E104" s="343">
        <f>E105</f>
        <v>18093.47</v>
      </c>
      <c r="F104" s="63">
        <f t="shared" si="6"/>
        <v>109.35471334796357</v>
      </c>
      <c r="G104" s="64">
        <f t="shared" si="7"/>
        <v>47.40605758901669</v>
      </c>
    </row>
    <row r="105" spans="1:10" x14ac:dyDescent="0.2">
      <c r="A105" s="56" t="s">
        <v>243</v>
      </c>
      <c r="B105" s="49">
        <f>B106+B112</f>
        <v>16545.669999999998</v>
      </c>
      <c r="C105" s="334">
        <f>C106+C112</f>
        <v>38167</v>
      </c>
      <c r="D105" s="334">
        <f>D106+D112</f>
        <v>38167</v>
      </c>
      <c r="E105" s="334">
        <f>E106+E112</f>
        <v>18093.47</v>
      </c>
      <c r="F105" s="65">
        <f t="shared" si="6"/>
        <v>109.35471334796357</v>
      </c>
      <c r="G105" s="66">
        <f t="shared" si="7"/>
        <v>47.40605758901669</v>
      </c>
    </row>
    <row r="106" spans="1:10" x14ac:dyDescent="0.2">
      <c r="A106" s="36" t="s">
        <v>80</v>
      </c>
      <c r="B106" s="37">
        <f>SUM(B107:B111)</f>
        <v>14421.3</v>
      </c>
      <c r="C106" s="335">
        <f>SUM(C107:C111)</f>
        <v>26590</v>
      </c>
      <c r="D106" s="335">
        <f>SUM(D107:D111)</f>
        <v>26590</v>
      </c>
      <c r="E106" s="335">
        <f>SUM(E107:E111)</f>
        <v>14383.68</v>
      </c>
      <c r="F106" s="67">
        <f t="shared" si="6"/>
        <v>99.739135861538159</v>
      </c>
      <c r="G106" s="68">
        <f t="shared" si="7"/>
        <v>54.094321173373451</v>
      </c>
    </row>
    <row r="107" spans="1:10" x14ac:dyDescent="0.2">
      <c r="A107" s="29" t="s">
        <v>81</v>
      </c>
      <c r="B107" s="30">
        <v>11212.41</v>
      </c>
      <c r="C107" s="336">
        <f>9036+2000+1486</f>
        <v>12522</v>
      </c>
      <c r="D107" s="336">
        <v>12522</v>
      </c>
      <c r="E107" s="336">
        <v>9248.18</v>
      </c>
      <c r="F107" s="69">
        <f t="shared" si="6"/>
        <v>82.481643107949139</v>
      </c>
      <c r="G107" s="70">
        <f t="shared" si="7"/>
        <v>73.855454400255553</v>
      </c>
    </row>
    <row r="108" spans="1:10" x14ac:dyDescent="0.2">
      <c r="A108" s="29" t="s">
        <v>82</v>
      </c>
      <c r="B108" s="30">
        <v>0</v>
      </c>
      <c r="C108" s="336"/>
      <c r="D108" s="336"/>
      <c r="E108" s="336">
        <v>0</v>
      </c>
      <c r="F108" s="69"/>
      <c r="G108" s="70"/>
    </row>
    <row r="109" spans="1:10" x14ac:dyDescent="0.2">
      <c r="A109" s="29" t="s">
        <v>83</v>
      </c>
      <c r="B109" s="30">
        <v>0</v>
      </c>
      <c r="C109" s="336"/>
      <c r="D109" s="336"/>
      <c r="E109" s="336">
        <v>0</v>
      </c>
      <c r="F109" s="69"/>
      <c r="G109" s="70"/>
    </row>
    <row r="110" spans="1:10" x14ac:dyDescent="0.2">
      <c r="A110" s="29" t="s">
        <v>84</v>
      </c>
      <c r="B110" s="30">
        <v>0</v>
      </c>
      <c r="C110" s="336">
        <f>1100+5933</f>
        <v>7033</v>
      </c>
      <c r="D110" s="336">
        <v>7033</v>
      </c>
      <c r="E110" s="336">
        <v>0</v>
      </c>
      <c r="F110" s="69"/>
      <c r="G110" s="70">
        <f t="shared" si="7"/>
        <v>0</v>
      </c>
    </row>
    <row r="111" spans="1:10" x14ac:dyDescent="0.2">
      <c r="A111" s="29" t="s">
        <v>85</v>
      </c>
      <c r="B111" s="30">
        <v>3208.89</v>
      </c>
      <c r="C111" s="336">
        <f>1187+700+5148</f>
        <v>7035</v>
      </c>
      <c r="D111" s="336">
        <v>7035</v>
      </c>
      <c r="E111" s="336">
        <v>5135.5</v>
      </c>
      <c r="F111" s="69">
        <f t="shared" si="6"/>
        <v>160.03976452916743</v>
      </c>
      <c r="G111" s="70">
        <f t="shared" si="7"/>
        <v>72.999289267945983</v>
      </c>
    </row>
    <row r="112" spans="1:10" x14ac:dyDescent="0.2">
      <c r="A112" s="27" t="s">
        <v>86</v>
      </c>
      <c r="B112" s="28">
        <f>B113</f>
        <v>2124.37</v>
      </c>
      <c r="C112" s="337">
        <f>C113</f>
        <v>11577</v>
      </c>
      <c r="D112" s="337">
        <f>D113</f>
        <v>11577</v>
      </c>
      <c r="E112" s="337">
        <f>E113</f>
        <v>3709.79</v>
      </c>
      <c r="F112" s="71">
        <f t="shared" si="6"/>
        <v>174.63012563724774</v>
      </c>
      <c r="G112" s="72">
        <f t="shared" si="7"/>
        <v>32.044484754254128</v>
      </c>
    </row>
    <row r="113" spans="1:7" ht="13.5" thickBot="1" x14ac:dyDescent="0.25">
      <c r="A113" s="33" t="s">
        <v>87</v>
      </c>
      <c r="B113" s="34">
        <v>2124.37</v>
      </c>
      <c r="C113" s="344">
        <f>1327+250+10000</f>
        <v>11577</v>
      </c>
      <c r="D113" s="344">
        <v>11577</v>
      </c>
      <c r="E113" s="344">
        <v>3709.79</v>
      </c>
      <c r="F113" s="87">
        <f t="shared" si="6"/>
        <v>174.63012563724774</v>
      </c>
      <c r="G113" s="88">
        <f t="shared" si="7"/>
        <v>32.044484754254128</v>
      </c>
    </row>
    <row r="114" spans="1:7" ht="13.5" thickTop="1" x14ac:dyDescent="0.2">
      <c r="A114" s="7" t="s">
        <v>0</v>
      </c>
      <c r="B114" s="7" t="s">
        <v>0</v>
      </c>
      <c r="C114" s="6" t="s">
        <v>0</v>
      </c>
      <c r="D114" s="328" t="s">
        <v>0</v>
      </c>
      <c r="E114" s="6" t="s">
        <v>0</v>
      </c>
      <c r="F114" s="7" t="s">
        <v>0</v>
      </c>
      <c r="G114" s="7" t="s">
        <v>0</v>
      </c>
    </row>
  </sheetData>
  <mergeCells count="6">
    <mergeCell ref="A5:G5"/>
    <mergeCell ref="A8:G8"/>
    <mergeCell ref="A10:G10"/>
    <mergeCell ref="A7:G7"/>
    <mergeCell ref="A6:G6"/>
    <mergeCell ref="A9:F9"/>
  </mergeCells>
  <pageMargins left="0.35433070866141736" right="0.35433070866141736" top="0.59055118110236227" bottom="0.39370078740157483" header="0.51181102362204722" footer="0.51181102362204722"/>
  <pageSetup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zoomScaleNormal="100" workbookViewId="0">
      <selection activeCell="A6" sqref="A6:X6"/>
    </sheetView>
  </sheetViews>
  <sheetFormatPr defaultRowHeight="12.75" x14ac:dyDescent="0.2"/>
  <cols>
    <col min="2" max="2" width="8.85546875" customWidth="1"/>
    <col min="9" max="9" width="5.28515625" customWidth="1"/>
    <col min="10" max="12" width="8.85546875" hidden="1" customWidth="1"/>
    <col min="13" max="14" width="10.140625" customWidth="1"/>
    <col min="15" max="16" width="9.140625" style="26"/>
    <col min="17" max="18" width="8.7109375" style="90" customWidth="1"/>
    <col min="19" max="20" width="9.28515625" style="90" customWidth="1"/>
    <col min="21" max="24" width="5" customWidth="1"/>
    <col min="26" max="26" width="16" style="251" customWidth="1"/>
  </cols>
  <sheetData>
    <row r="1" spans="1:26" s="9" customFormat="1" x14ac:dyDescent="0.2">
      <c r="A1" s="9" t="s">
        <v>222</v>
      </c>
      <c r="O1" s="26"/>
      <c r="P1" s="26"/>
      <c r="Q1" s="90"/>
      <c r="R1" s="90"/>
      <c r="S1" s="90"/>
      <c r="T1" s="90"/>
      <c r="Z1" s="251"/>
    </row>
    <row r="2" spans="1:26" s="9" customFormat="1" x14ac:dyDescent="0.2">
      <c r="A2" s="9" t="s">
        <v>223</v>
      </c>
      <c r="O2" s="26"/>
      <c r="P2" s="26"/>
      <c r="Q2" s="90"/>
      <c r="R2" s="90"/>
      <c r="S2" s="90"/>
      <c r="T2" s="90"/>
      <c r="Z2" s="251"/>
    </row>
    <row r="3" spans="1:26" s="9" customFormat="1" x14ac:dyDescent="0.2">
      <c r="A3" s="9" t="s">
        <v>224</v>
      </c>
      <c r="O3" s="26"/>
      <c r="P3" s="26"/>
      <c r="Q3" s="90"/>
      <c r="R3" s="90"/>
      <c r="S3" s="90"/>
      <c r="T3" s="90"/>
      <c r="Z3" s="251"/>
    </row>
    <row r="4" spans="1:26" s="9" customFormat="1" x14ac:dyDescent="0.2">
      <c r="A4" s="9" t="s">
        <v>225</v>
      </c>
      <c r="O4" s="26"/>
      <c r="P4" s="26"/>
      <c r="Q4" s="90"/>
      <c r="R4" s="90"/>
      <c r="S4" s="90"/>
      <c r="T4" s="90"/>
      <c r="Z4" s="251"/>
    </row>
    <row r="5" spans="1:26" x14ac:dyDescent="0.2">
      <c r="A5" s="394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</row>
    <row r="6" spans="1:26" s="1" customFormat="1" ht="24" customHeight="1" x14ac:dyDescent="0.25">
      <c r="A6" s="390" t="s">
        <v>355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Z6" s="252"/>
    </row>
    <row r="7" spans="1:26" s="3" customFormat="1" ht="24" customHeight="1" x14ac:dyDescent="0.25">
      <c r="A7" s="396" t="s">
        <v>248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Z7" s="261"/>
    </row>
    <row r="8" spans="1:26" s="9" customFormat="1" ht="24" customHeight="1" x14ac:dyDescent="0.2">
      <c r="A8" s="391" t="s">
        <v>366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Z8" s="251"/>
    </row>
    <row r="9" spans="1:26" s="9" customFormat="1" x14ac:dyDescent="0.2">
      <c r="A9" s="393" t="s">
        <v>226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Z9" s="251"/>
    </row>
    <row r="10" spans="1:26" ht="13.5" thickBot="1" x14ac:dyDescent="0.25">
      <c r="A10" s="395" t="s">
        <v>0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</row>
    <row r="11" spans="1:26" s="10" customFormat="1" ht="30.75" customHeight="1" thickTop="1" x14ac:dyDescent="0.2">
      <c r="A11" s="430" t="s">
        <v>1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19" t="s">
        <v>367</v>
      </c>
      <c r="N11" s="431"/>
      <c r="O11" s="417" t="s">
        <v>357</v>
      </c>
      <c r="P11" s="418"/>
      <c r="Q11" s="419" t="s">
        <v>356</v>
      </c>
      <c r="R11" s="420"/>
      <c r="S11" s="419" t="s">
        <v>368</v>
      </c>
      <c r="T11" s="420"/>
      <c r="U11" s="421" t="s">
        <v>2</v>
      </c>
      <c r="V11" s="422"/>
      <c r="W11" s="421" t="s">
        <v>3</v>
      </c>
      <c r="X11" s="423"/>
      <c r="Z11" s="250"/>
    </row>
    <row r="12" spans="1:26" s="10" customFormat="1" ht="13.5" thickBot="1" x14ac:dyDescent="0.25">
      <c r="A12" s="424" t="s">
        <v>88</v>
      </c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6" t="s">
        <v>4</v>
      </c>
      <c r="N12" s="425"/>
      <c r="O12" s="427" t="s">
        <v>5</v>
      </c>
      <c r="P12" s="428"/>
      <c r="Q12" s="427" t="s">
        <v>6</v>
      </c>
      <c r="R12" s="428"/>
      <c r="S12" s="427" t="s">
        <v>7</v>
      </c>
      <c r="T12" s="428"/>
      <c r="U12" s="426" t="s">
        <v>8</v>
      </c>
      <c r="V12" s="425"/>
      <c r="W12" s="426" t="s">
        <v>9</v>
      </c>
      <c r="X12" s="429"/>
      <c r="Z12" s="250"/>
    </row>
    <row r="13" spans="1:26" s="100" customFormat="1" ht="13.5" customHeight="1" thickTop="1" thickBot="1" x14ac:dyDescent="0.25">
      <c r="A13" s="435" t="s">
        <v>253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  <c r="N13" s="436"/>
      <c r="O13" s="437"/>
      <c r="P13" s="436"/>
      <c r="Q13" s="437"/>
      <c r="R13" s="436"/>
      <c r="S13" s="438"/>
      <c r="T13" s="439"/>
      <c r="U13" s="440">
        <v>120.41</v>
      </c>
      <c r="V13" s="436"/>
      <c r="W13" s="440">
        <v>42.31</v>
      </c>
      <c r="X13" s="441"/>
      <c r="Z13" s="249"/>
    </row>
    <row r="14" spans="1:26" s="96" customFormat="1" x14ac:dyDescent="0.2">
      <c r="A14" s="442" t="s">
        <v>89</v>
      </c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4">
        <f>SUM(M15:N16)</f>
        <v>227519.5</v>
      </c>
      <c r="N14" s="443"/>
      <c r="O14" s="444">
        <f>SUM(O15:P16)</f>
        <v>240500</v>
      </c>
      <c r="P14" s="443"/>
      <c r="Q14" s="444">
        <f>SUM(Q15:R16)</f>
        <v>240500</v>
      </c>
      <c r="R14" s="443"/>
      <c r="S14" s="444">
        <f>SUM(S15:T16)</f>
        <v>230365.09999999998</v>
      </c>
      <c r="T14" s="443"/>
      <c r="U14" s="432">
        <f t="shared" ref="U14:U21" si="0">S14/M14*100</f>
        <v>101.25070598344317</v>
      </c>
      <c r="V14" s="433"/>
      <c r="W14" s="432">
        <f>S14/Q14*100</f>
        <v>95.785904365904344</v>
      </c>
      <c r="X14" s="434"/>
      <c r="Z14" s="262"/>
    </row>
    <row r="15" spans="1:26" s="13" customFormat="1" x14ac:dyDescent="0.2">
      <c r="A15" s="402" t="s">
        <v>251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1">
        <v>104389.62</v>
      </c>
      <c r="N15" s="401"/>
      <c r="O15" s="401">
        <v>117790</v>
      </c>
      <c r="P15" s="401"/>
      <c r="Q15" s="401">
        <v>117790</v>
      </c>
      <c r="R15" s="401"/>
      <c r="S15" s="401">
        <v>112504.2</v>
      </c>
      <c r="T15" s="401"/>
      <c r="U15" s="399">
        <f t="shared" si="0"/>
        <v>107.77335907535634</v>
      </c>
      <c r="V15" s="399"/>
      <c r="W15" s="399">
        <f t="shared" ref="W15:W52" si="1">S15/Q15*100</f>
        <v>95.512522285423202</v>
      </c>
      <c r="X15" s="400"/>
      <c r="Z15" s="253"/>
    </row>
    <row r="16" spans="1:26" s="13" customFormat="1" x14ac:dyDescent="0.2">
      <c r="A16" s="404" t="s">
        <v>91</v>
      </c>
      <c r="B16" s="405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6">
        <v>123129.88</v>
      </c>
      <c r="N16" s="405"/>
      <c r="O16" s="406">
        <f>111160+10223+1327</f>
        <v>122710</v>
      </c>
      <c r="P16" s="405"/>
      <c r="Q16" s="406">
        <v>122710</v>
      </c>
      <c r="R16" s="405"/>
      <c r="S16" s="406">
        <v>117860.9</v>
      </c>
      <c r="T16" s="405"/>
      <c r="U16" s="407">
        <f t="shared" si="0"/>
        <v>95.720794984937854</v>
      </c>
      <c r="V16" s="408"/>
      <c r="W16" s="407">
        <f t="shared" si="1"/>
        <v>96.048325319859828</v>
      </c>
      <c r="X16" s="409"/>
      <c r="Z16" s="253"/>
    </row>
    <row r="17" spans="1:26" s="96" customFormat="1" x14ac:dyDescent="0.2">
      <c r="A17" s="413" t="s">
        <v>92</v>
      </c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5">
        <f>SUM(M18:N19)</f>
        <v>14359.84</v>
      </c>
      <c r="N17" s="414"/>
      <c r="O17" s="415">
        <f>SUM(O18:P19)</f>
        <v>32633</v>
      </c>
      <c r="P17" s="414"/>
      <c r="Q17" s="415">
        <f>SUM(Q18:R19)</f>
        <v>32633</v>
      </c>
      <c r="R17" s="414"/>
      <c r="S17" s="415">
        <f>SUM(S18:T19)</f>
        <v>19586.599999999999</v>
      </c>
      <c r="T17" s="414"/>
      <c r="U17" s="410">
        <f t="shared" si="0"/>
        <v>136.39845569309963</v>
      </c>
      <c r="V17" s="411"/>
      <c r="W17" s="410">
        <f t="shared" si="1"/>
        <v>60.020837802224733</v>
      </c>
      <c r="X17" s="412"/>
      <c r="Z17" s="262"/>
    </row>
    <row r="18" spans="1:26" s="13" customFormat="1" x14ac:dyDescent="0.2">
      <c r="A18" s="450" t="s">
        <v>93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5">
        <v>14330.84</v>
      </c>
      <c r="N18" s="446"/>
      <c r="O18" s="445">
        <v>22700</v>
      </c>
      <c r="P18" s="446"/>
      <c r="Q18" s="445">
        <v>22700</v>
      </c>
      <c r="R18" s="446"/>
      <c r="S18" s="445">
        <v>15586.6</v>
      </c>
      <c r="T18" s="446"/>
      <c r="U18" s="447">
        <f t="shared" si="0"/>
        <v>108.76264057096444</v>
      </c>
      <c r="V18" s="448"/>
      <c r="W18" s="447">
        <f t="shared" si="1"/>
        <v>68.663436123348021</v>
      </c>
      <c r="X18" s="449"/>
      <c r="Z18" s="253"/>
    </row>
    <row r="19" spans="1:26" s="95" customFormat="1" x14ac:dyDescent="0.2">
      <c r="A19" s="450" t="s">
        <v>252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5">
        <v>29</v>
      </c>
      <c r="N19" s="446"/>
      <c r="O19" s="445">
        <v>9933</v>
      </c>
      <c r="P19" s="446"/>
      <c r="Q19" s="445">
        <v>9933</v>
      </c>
      <c r="R19" s="446"/>
      <c r="S19" s="445">
        <v>4000</v>
      </c>
      <c r="T19" s="446"/>
      <c r="U19" s="447">
        <f t="shared" si="0"/>
        <v>13793.103448275864</v>
      </c>
      <c r="V19" s="448"/>
      <c r="W19" s="447">
        <f t="shared" si="1"/>
        <v>40.269807711668179</v>
      </c>
      <c r="X19" s="449"/>
      <c r="Z19" s="254"/>
    </row>
    <row r="20" spans="1:26" s="96" customFormat="1" x14ac:dyDescent="0.2">
      <c r="A20" s="413" t="s">
        <v>94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5">
        <f>SUM(M21:N22)</f>
        <v>44971.49</v>
      </c>
      <c r="N20" s="414"/>
      <c r="O20" s="415">
        <f>SUM(O21:P22)</f>
        <v>79559</v>
      </c>
      <c r="P20" s="414"/>
      <c r="Q20" s="415">
        <f>SUM(Q21:R22)</f>
        <v>79559</v>
      </c>
      <c r="R20" s="414"/>
      <c r="S20" s="415">
        <f>SUM(S21:T22)</f>
        <v>52481.97</v>
      </c>
      <c r="T20" s="414"/>
      <c r="U20" s="410">
        <f t="shared" si="0"/>
        <v>116.70053627309214</v>
      </c>
      <c r="V20" s="411"/>
      <c r="W20" s="410">
        <f t="shared" si="1"/>
        <v>65.966100629721339</v>
      </c>
      <c r="X20" s="412"/>
      <c r="Z20" s="262"/>
    </row>
    <row r="21" spans="1:26" s="13" customFormat="1" x14ac:dyDescent="0.2">
      <c r="A21" s="450" t="s">
        <v>95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5">
        <v>42253.84</v>
      </c>
      <c r="N21" s="446"/>
      <c r="O21" s="445">
        <v>45930</v>
      </c>
      <c r="P21" s="446"/>
      <c r="Q21" s="445">
        <v>45930</v>
      </c>
      <c r="R21" s="446"/>
      <c r="S21" s="445">
        <v>36445.51</v>
      </c>
      <c r="T21" s="446"/>
      <c r="U21" s="447">
        <f t="shared" si="0"/>
        <v>86.253722738572407</v>
      </c>
      <c r="V21" s="448"/>
      <c r="W21" s="447">
        <f t="shared" si="1"/>
        <v>79.350119747441767</v>
      </c>
      <c r="X21" s="449"/>
      <c r="Z21" s="253"/>
    </row>
    <row r="22" spans="1:26" s="95" customFormat="1" x14ac:dyDescent="0.2">
      <c r="A22" s="450" t="s">
        <v>255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5">
        <v>2717.65</v>
      </c>
      <c r="N22" s="446"/>
      <c r="O22" s="445">
        <v>33629</v>
      </c>
      <c r="P22" s="446"/>
      <c r="Q22" s="445">
        <v>33629</v>
      </c>
      <c r="R22" s="446"/>
      <c r="S22" s="445">
        <v>16036.46</v>
      </c>
      <c r="T22" s="446"/>
      <c r="U22" s="447">
        <f t="shared" ref="U22" si="2">S22/M22*100</f>
        <v>590.08555185546334</v>
      </c>
      <c r="V22" s="448"/>
      <c r="W22" s="447">
        <f>S22/Q22*100</f>
        <v>47.686401617651427</v>
      </c>
      <c r="X22" s="449"/>
      <c r="Z22" s="253"/>
    </row>
    <row r="23" spans="1:26" s="96" customFormat="1" x14ac:dyDescent="0.2">
      <c r="A23" s="413" t="s">
        <v>96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5">
        <f>SUM(M24:N25)</f>
        <v>1457148.81</v>
      </c>
      <c r="N23" s="414"/>
      <c r="O23" s="415">
        <f>SUM(O24:P25)</f>
        <v>1869806</v>
      </c>
      <c r="P23" s="414"/>
      <c r="Q23" s="415">
        <f>SUM(Q24:R25)</f>
        <v>1869806</v>
      </c>
      <c r="R23" s="414"/>
      <c r="S23" s="415">
        <f>SUM(S24:T25)</f>
        <v>1843886.29</v>
      </c>
      <c r="T23" s="414"/>
      <c r="U23" s="410">
        <f t="shared" ref="U23:U28" si="3">S23/M23*100</f>
        <v>126.54069902441879</v>
      </c>
      <c r="V23" s="411"/>
      <c r="W23" s="410">
        <f t="shared" si="1"/>
        <v>98.613775439804982</v>
      </c>
      <c r="X23" s="412"/>
      <c r="Z23" s="262"/>
    </row>
    <row r="24" spans="1:26" s="13" customFormat="1" x14ac:dyDescent="0.2">
      <c r="A24" s="450" t="s">
        <v>97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5">
        <v>1454933.29</v>
      </c>
      <c r="N24" s="446"/>
      <c r="O24" s="445">
        <v>1867278</v>
      </c>
      <c r="P24" s="446"/>
      <c r="Q24" s="445">
        <v>1867278</v>
      </c>
      <c r="R24" s="446"/>
      <c r="S24" s="445">
        <v>1842994.62</v>
      </c>
      <c r="T24" s="446"/>
      <c r="U24" s="447">
        <f t="shared" si="3"/>
        <v>126.6721046708609</v>
      </c>
      <c r="V24" s="448"/>
      <c r="W24" s="447">
        <f t="shared" si="1"/>
        <v>98.699530546603128</v>
      </c>
      <c r="X24" s="449"/>
      <c r="Z24" s="253"/>
    </row>
    <row r="25" spans="1:26" s="95" customFormat="1" x14ac:dyDescent="0.2">
      <c r="A25" s="450" t="s">
        <v>104</v>
      </c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5">
        <v>2215.52</v>
      </c>
      <c r="N25" s="446"/>
      <c r="O25" s="445">
        <f>2528</f>
        <v>2528</v>
      </c>
      <c r="P25" s="446"/>
      <c r="Q25" s="445">
        <v>2528</v>
      </c>
      <c r="R25" s="446"/>
      <c r="S25" s="445">
        <v>891.67</v>
      </c>
      <c r="T25" s="446"/>
      <c r="U25" s="447">
        <f t="shared" si="3"/>
        <v>40.246533545172234</v>
      </c>
      <c r="V25" s="448"/>
      <c r="W25" s="447">
        <f>S25/Q25*100</f>
        <v>35.271756329113927</v>
      </c>
      <c r="X25" s="449"/>
      <c r="Z25" s="253"/>
    </row>
    <row r="26" spans="1:26" s="96" customFormat="1" x14ac:dyDescent="0.2">
      <c r="A26" s="413" t="s">
        <v>98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5">
        <f>SUM(M27:N28)</f>
        <v>1389.44</v>
      </c>
      <c r="N26" s="414"/>
      <c r="O26" s="415">
        <f>SUM(O27:P28)</f>
        <v>4435</v>
      </c>
      <c r="P26" s="414"/>
      <c r="Q26" s="415">
        <f>SUM(Q27:R28)</f>
        <v>4435</v>
      </c>
      <c r="R26" s="414"/>
      <c r="S26" s="415">
        <f>SUM(S27:T28)</f>
        <v>1922.84</v>
      </c>
      <c r="T26" s="414"/>
      <c r="U26" s="410">
        <f t="shared" si="3"/>
        <v>138.38956701980655</v>
      </c>
      <c r="V26" s="411"/>
      <c r="W26" s="410">
        <f t="shared" si="1"/>
        <v>43.356031567080045</v>
      </c>
      <c r="X26" s="412"/>
      <c r="Z26" s="262"/>
    </row>
    <row r="27" spans="1:26" s="13" customFormat="1" x14ac:dyDescent="0.2">
      <c r="A27" s="450" t="s">
        <v>99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5">
        <v>1389.44</v>
      </c>
      <c r="N27" s="446"/>
      <c r="O27" s="445">
        <v>4160</v>
      </c>
      <c r="P27" s="446"/>
      <c r="Q27" s="445">
        <v>4160</v>
      </c>
      <c r="R27" s="446"/>
      <c r="S27" s="445">
        <v>1922.84</v>
      </c>
      <c r="T27" s="446"/>
      <c r="U27" s="447">
        <f t="shared" si="3"/>
        <v>138.38956701980655</v>
      </c>
      <c r="V27" s="448"/>
      <c r="W27" s="447">
        <f t="shared" si="1"/>
        <v>46.222115384615378</v>
      </c>
      <c r="X27" s="449"/>
      <c r="Z27" s="253"/>
    </row>
    <row r="28" spans="1:26" s="95" customFormat="1" x14ac:dyDescent="0.2">
      <c r="A28" s="450" t="s">
        <v>316</v>
      </c>
      <c r="B28" s="446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5">
        <v>0</v>
      </c>
      <c r="N28" s="446"/>
      <c r="O28" s="445">
        <v>275</v>
      </c>
      <c r="P28" s="446"/>
      <c r="Q28" s="445">
        <v>275</v>
      </c>
      <c r="R28" s="446"/>
      <c r="S28" s="445">
        <v>0</v>
      </c>
      <c r="T28" s="446"/>
      <c r="U28" s="447" t="e">
        <f t="shared" si="3"/>
        <v>#DIV/0!</v>
      </c>
      <c r="V28" s="448"/>
      <c r="W28" s="447">
        <f>S28/Q28*100</f>
        <v>0</v>
      </c>
      <c r="X28" s="449"/>
      <c r="Z28" s="253"/>
    </row>
    <row r="29" spans="1:26" s="96" customFormat="1" x14ac:dyDescent="0.2">
      <c r="A29" s="413" t="s">
        <v>100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5">
        <f>SUM(M30:N30)</f>
        <v>0</v>
      </c>
      <c r="N29" s="414"/>
      <c r="O29" s="415">
        <f>SUM(O30:P30)</f>
        <v>0</v>
      </c>
      <c r="P29" s="414"/>
      <c r="Q29" s="415">
        <f>SUM(Q30:R30)</f>
        <v>0</v>
      </c>
      <c r="R29" s="414"/>
      <c r="S29" s="415">
        <f>SUM(S30:T30)</f>
        <v>0</v>
      </c>
      <c r="T29" s="414"/>
      <c r="U29" s="410"/>
      <c r="V29" s="411"/>
      <c r="W29" s="410" t="e">
        <f>S29/Q29*100</f>
        <v>#DIV/0!</v>
      </c>
      <c r="X29" s="412"/>
      <c r="Z29" s="262"/>
    </row>
    <row r="30" spans="1:26" s="13" customFormat="1" ht="13.5" thickBot="1" x14ac:dyDescent="0.25">
      <c r="A30" s="450" t="s">
        <v>102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5">
        <v>0</v>
      </c>
      <c r="N30" s="446"/>
      <c r="O30" s="445">
        <v>0</v>
      </c>
      <c r="P30" s="446"/>
      <c r="Q30" s="445">
        <v>0</v>
      </c>
      <c r="R30" s="446"/>
      <c r="S30" s="445">
        <v>0</v>
      </c>
      <c r="T30" s="446"/>
      <c r="U30" s="447"/>
      <c r="V30" s="448"/>
      <c r="W30" s="447" t="e">
        <f>S30/Q30*100</f>
        <v>#DIV/0!</v>
      </c>
      <c r="X30" s="449"/>
      <c r="Z30" s="253"/>
    </row>
    <row r="31" spans="1:26" s="101" customFormat="1" ht="13.5" thickBot="1" x14ac:dyDescent="0.25">
      <c r="A31" s="451" t="s">
        <v>249</v>
      </c>
      <c r="B31" s="453"/>
      <c r="C31" s="453"/>
      <c r="D31" s="453"/>
      <c r="E31" s="453"/>
      <c r="F31" s="453"/>
      <c r="G31" s="453"/>
      <c r="H31" s="453"/>
      <c r="I31" s="453"/>
      <c r="J31" s="102"/>
      <c r="K31" s="102"/>
      <c r="L31" s="102"/>
      <c r="M31" s="460">
        <f>M14+M17+M20+M23+M26+M29</f>
        <v>1745389.08</v>
      </c>
      <c r="N31" s="460"/>
      <c r="O31" s="460">
        <f>O14+O17+O20+O23+O26+O29</f>
        <v>2226933</v>
      </c>
      <c r="P31" s="460"/>
      <c r="Q31" s="460">
        <f>Q14+Q17+Q20+Q23+Q26+Q29</f>
        <v>2226933</v>
      </c>
      <c r="R31" s="460"/>
      <c r="S31" s="460">
        <f>S14+S17+S20+S23+S26+S29</f>
        <v>2148242.7999999998</v>
      </c>
      <c r="T31" s="460"/>
      <c r="U31" s="458">
        <f>S31/M31*100</f>
        <v>123.08102672442523</v>
      </c>
      <c r="V31" s="458"/>
      <c r="W31" s="458">
        <f t="shared" si="1"/>
        <v>96.466431634898754</v>
      </c>
      <c r="X31" s="461"/>
      <c r="Z31" s="263"/>
    </row>
    <row r="32" spans="1:26" s="96" customFormat="1" ht="18.75" customHeight="1" thickBot="1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5"/>
      <c r="K32" s="145"/>
      <c r="L32" s="145"/>
      <c r="M32" s="146"/>
      <c r="N32" s="146"/>
      <c r="O32" s="146"/>
      <c r="P32" s="146"/>
      <c r="Q32" s="288"/>
      <c r="R32" s="288"/>
      <c r="S32" s="288"/>
      <c r="T32" s="288"/>
      <c r="U32" s="147"/>
      <c r="V32" s="147"/>
      <c r="W32" s="147"/>
      <c r="X32" s="147"/>
      <c r="Z32" s="262"/>
    </row>
    <row r="33" spans="1:26" s="101" customFormat="1" ht="13.5" thickBot="1" x14ac:dyDescent="0.25">
      <c r="A33" s="451" t="s">
        <v>254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3" t="s">
        <v>0</v>
      </c>
      <c r="N33" s="452"/>
      <c r="O33" s="453" t="s">
        <v>0</v>
      </c>
      <c r="P33" s="452"/>
      <c r="Q33" s="454" t="s">
        <v>0</v>
      </c>
      <c r="R33" s="455"/>
      <c r="S33" s="454" t="s">
        <v>0</v>
      </c>
      <c r="T33" s="455"/>
      <c r="U33" s="456"/>
      <c r="V33" s="457"/>
      <c r="W33" s="458"/>
      <c r="X33" s="459"/>
      <c r="Z33" s="263"/>
    </row>
    <row r="34" spans="1:26" s="96" customFormat="1" x14ac:dyDescent="0.2">
      <c r="A34" s="442" t="s">
        <v>89</v>
      </c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4">
        <f>SUM(M35:N36)</f>
        <v>236361.41999999998</v>
      </c>
      <c r="N34" s="443"/>
      <c r="O34" s="444">
        <f>SUM(O35:P36)</f>
        <v>240500</v>
      </c>
      <c r="P34" s="443"/>
      <c r="Q34" s="444">
        <f>SUM(Q35:R36)</f>
        <v>240500</v>
      </c>
      <c r="R34" s="443"/>
      <c r="S34" s="444">
        <f>SUM(S35:T36)</f>
        <v>236747.98</v>
      </c>
      <c r="T34" s="443"/>
      <c r="U34" s="432">
        <f>S34/M34*100</f>
        <v>100.16354614894429</v>
      </c>
      <c r="V34" s="463"/>
      <c r="W34" s="432">
        <f t="shared" si="1"/>
        <v>98.439908523908528</v>
      </c>
      <c r="X34" s="464"/>
      <c r="Z34" s="262"/>
    </row>
    <row r="35" spans="1:26" s="89" customFormat="1" x14ac:dyDescent="0.2">
      <c r="A35" s="402" t="s">
        <v>90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01">
        <v>106952.74</v>
      </c>
      <c r="N35" s="462"/>
      <c r="O35" s="401">
        <v>117790</v>
      </c>
      <c r="P35" s="462"/>
      <c r="Q35" s="401">
        <v>117790</v>
      </c>
      <c r="R35" s="462"/>
      <c r="S35" s="401">
        <v>114080.66</v>
      </c>
      <c r="T35" s="462"/>
      <c r="U35" s="399">
        <f>S35/M35*100</f>
        <v>106.66455109050969</v>
      </c>
      <c r="V35" s="465"/>
      <c r="W35" s="399">
        <f t="shared" si="1"/>
        <v>96.850887172085919</v>
      </c>
      <c r="X35" s="466"/>
      <c r="Z35" s="254"/>
    </row>
    <row r="36" spans="1:26" s="89" customFormat="1" x14ac:dyDescent="0.2">
      <c r="A36" s="468" t="s">
        <v>91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70">
        <v>129408.68</v>
      </c>
      <c r="N36" s="469"/>
      <c r="O36" s="470">
        <f>111160+10223+1327</f>
        <v>122710</v>
      </c>
      <c r="P36" s="469"/>
      <c r="Q36" s="470">
        <v>122710</v>
      </c>
      <c r="R36" s="469"/>
      <c r="S36" s="470">
        <f>111118.02+10223+1326.3</f>
        <v>122667.32</v>
      </c>
      <c r="T36" s="469"/>
      <c r="U36" s="471">
        <f>S36/M36*100</f>
        <v>94.790643100601912</v>
      </c>
      <c r="V36" s="472"/>
      <c r="W36" s="471">
        <f t="shared" si="1"/>
        <v>99.96521880857307</v>
      </c>
      <c r="X36" s="473"/>
      <c r="Z36" s="254"/>
    </row>
    <row r="37" spans="1:26" s="97" customFormat="1" x14ac:dyDescent="0.2">
      <c r="A37" s="413" t="s">
        <v>92</v>
      </c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5">
        <f>SUM(M38:N39)</f>
        <v>9489.15</v>
      </c>
      <c r="N37" s="414"/>
      <c r="O37" s="415">
        <f>SUM(O38:P39)</f>
        <v>32633</v>
      </c>
      <c r="P37" s="414"/>
      <c r="Q37" s="415">
        <f>SUM(Q38:R39)</f>
        <v>32633</v>
      </c>
      <c r="R37" s="414"/>
      <c r="S37" s="415">
        <f>SUM(S38:T39)</f>
        <v>19586.599999999999</v>
      </c>
      <c r="T37" s="414"/>
      <c r="U37" s="410">
        <f t="shared" ref="U37:U47" si="4">S37/M37*100</f>
        <v>206.4104793369269</v>
      </c>
      <c r="V37" s="467"/>
      <c r="W37" s="410">
        <f t="shared" si="1"/>
        <v>60.020837802224733</v>
      </c>
      <c r="X37" s="412"/>
      <c r="Z37" s="264"/>
    </row>
    <row r="38" spans="1:26" s="89" customFormat="1" x14ac:dyDescent="0.2">
      <c r="A38" s="402" t="s">
        <v>93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01">
        <v>9460.15</v>
      </c>
      <c r="N38" s="462"/>
      <c r="O38" s="401">
        <f>20900+1800</f>
        <v>22700</v>
      </c>
      <c r="P38" s="462"/>
      <c r="Q38" s="401">
        <v>22700</v>
      </c>
      <c r="R38" s="462"/>
      <c r="S38" s="401">
        <v>15586.6</v>
      </c>
      <c r="T38" s="462"/>
      <c r="U38" s="399">
        <f t="shared" si="4"/>
        <v>164.76060104755211</v>
      </c>
      <c r="V38" s="465"/>
      <c r="W38" s="399">
        <f t="shared" si="1"/>
        <v>68.663436123348021</v>
      </c>
      <c r="X38" s="466"/>
      <c r="Z38" s="254"/>
    </row>
    <row r="39" spans="1:26" s="89" customFormat="1" x14ac:dyDescent="0.2">
      <c r="A39" s="474" t="s">
        <v>252</v>
      </c>
      <c r="B39" s="475"/>
      <c r="C39" s="475"/>
      <c r="D39" s="475"/>
      <c r="E39" s="475"/>
      <c r="F39" s="475"/>
      <c r="G39" s="475"/>
      <c r="H39" s="475"/>
      <c r="I39" s="475"/>
      <c r="J39" s="103"/>
      <c r="K39" s="103"/>
      <c r="L39" s="103"/>
      <c r="M39" s="406">
        <v>29</v>
      </c>
      <c r="N39" s="406"/>
      <c r="O39" s="406">
        <f>4000+5933</f>
        <v>9933</v>
      </c>
      <c r="P39" s="406"/>
      <c r="Q39" s="406">
        <v>9933</v>
      </c>
      <c r="R39" s="406"/>
      <c r="S39" s="406">
        <v>4000</v>
      </c>
      <c r="T39" s="406"/>
      <c r="U39" s="484">
        <f>S39/M39*100</f>
        <v>13793.103448275864</v>
      </c>
      <c r="V39" s="485"/>
      <c r="W39" s="484">
        <f t="shared" si="1"/>
        <v>40.269807711668179</v>
      </c>
      <c r="X39" s="486"/>
      <c r="Z39" s="254"/>
    </row>
    <row r="40" spans="1:26" s="97" customFormat="1" x14ac:dyDescent="0.2">
      <c r="A40" s="413" t="s">
        <v>94</v>
      </c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5">
        <f>SUM(M41:N42)</f>
        <v>30272.640000000003</v>
      </c>
      <c r="N40" s="414"/>
      <c r="O40" s="415">
        <f>SUM(O41:P42)</f>
        <v>79559</v>
      </c>
      <c r="P40" s="414"/>
      <c r="Q40" s="415">
        <f>SUM(Q41:R42)</f>
        <v>79559</v>
      </c>
      <c r="R40" s="414"/>
      <c r="S40" s="415">
        <f>SUM(S41:T42)</f>
        <v>39721.56</v>
      </c>
      <c r="T40" s="414"/>
      <c r="U40" s="410">
        <f t="shared" si="4"/>
        <v>131.21273863131856</v>
      </c>
      <c r="V40" s="467"/>
      <c r="W40" s="410">
        <f t="shared" si="1"/>
        <v>49.927173544162187</v>
      </c>
      <c r="X40" s="412"/>
      <c r="Z40" s="264"/>
    </row>
    <row r="41" spans="1:26" s="89" customFormat="1" x14ac:dyDescent="0.2">
      <c r="A41" s="402" t="s">
        <v>95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01">
        <v>27554.99</v>
      </c>
      <c r="N41" s="462"/>
      <c r="O41" s="401">
        <f>45680+250</f>
        <v>45930</v>
      </c>
      <c r="P41" s="462"/>
      <c r="Q41" s="401">
        <v>45930</v>
      </c>
      <c r="R41" s="462"/>
      <c r="S41" s="401">
        <v>23685.1</v>
      </c>
      <c r="T41" s="462"/>
      <c r="U41" s="399">
        <f t="shared" si="4"/>
        <v>85.955756108058821</v>
      </c>
      <c r="V41" s="465"/>
      <c r="W41" s="399">
        <f t="shared" si="1"/>
        <v>51.567820596559976</v>
      </c>
      <c r="X41" s="466"/>
      <c r="Z41" s="254"/>
    </row>
    <row r="42" spans="1:26" s="89" customFormat="1" x14ac:dyDescent="0.2">
      <c r="A42" s="404" t="s">
        <v>103</v>
      </c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6">
        <v>2717.65</v>
      </c>
      <c r="N42" s="405"/>
      <c r="O42" s="406">
        <f>26481+7148</f>
        <v>33629</v>
      </c>
      <c r="P42" s="405"/>
      <c r="Q42" s="406">
        <v>33629</v>
      </c>
      <c r="R42" s="405"/>
      <c r="S42" s="406">
        <f>11875.78+4160.68</f>
        <v>16036.460000000001</v>
      </c>
      <c r="T42" s="405"/>
      <c r="U42" s="407">
        <f t="shared" si="4"/>
        <v>590.08555185546334</v>
      </c>
      <c r="V42" s="476"/>
      <c r="W42" s="407">
        <f t="shared" si="1"/>
        <v>47.686401617651434</v>
      </c>
      <c r="X42" s="409"/>
      <c r="Z42" s="254"/>
    </row>
    <row r="43" spans="1:26" s="97" customFormat="1" x14ac:dyDescent="0.2">
      <c r="A43" s="413" t="s">
        <v>96</v>
      </c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5">
        <f>SUM(M44:N45)</f>
        <v>1445148.67</v>
      </c>
      <c r="N43" s="414"/>
      <c r="O43" s="415">
        <f>SUM(O44:P45)</f>
        <v>1861668</v>
      </c>
      <c r="P43" s="414"/>
      <c r="Q43" s="415">
        <f>SUM(Q44:R45)</f>
        <v>1861668</v>
      </c>
      <c r="R43" s="414"/>
      <c r="S43" s="415">
        <f>SUM(S44:T45)</f>
        <v>1819704.12</v>
      </c>
      <c r="T43" s="414"/>
      <c r="U43" s="410">
        <f t="shared" si="4"/>
        <v>125.91812578009709</v>
      </c>
      <c r="V43" s="467"/>
      <c r="W43" s="410">
        <f t="shared" si="1"/>
        <v>97.745898839105578</v>
      </c>
      <c r="X43" s="412"/>
      <c r="Z43" s="264"/>
    </row>
    <row r="44" spans="1:26" s="89" customFormat="1" x14ac:dyDescent="0.2">
      <c r="A44" s="402" t="s">
        <v>97</v>
      </c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01">
        <v>1442933.15</v>
      </c>
      <c r="N44" s="462"/>
      <c r="O44" s="401">
        <f>28820+1798820+10000+21500</f>
        <v>1859140</v>
      </c>
      <c r="P44" s="462"/>
      <c r="Q44" s="401">
        <v>1859140</v>
      </c>
      <c r="R44" s="462"/>
      <c r="S44" s="401">
        <f>6385.1+1789089.99+2383.49+20953.87</f>
        <v>1818812.4500000002</v>
      </c>
      <c r="T44" s="462"/>
      <c r="U44" s="399">
        <f t="shared" si="4"/>
        <v>126.04966834395621</v>
      </c>
      <c r="V44" s="465"/>
      <c r="W44" s="399">
        <f t="shared" si="1"/>
        <v>97.830849209849731</v>
      </c>
      <c r="X44" s="466"/>
      <c r="Z44" s="254"/>
    </row>
    <row r="45" spans="1:26" s="89" customFormat="1" x14ac:dyDescent="0.2">
      <c r="A45" s="404" t="s">
        <v>104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6">
        <v>2215.52</v>
      </c>
      <c r="N45" s="405"/>
      <c r="O45" s="406">
        <f>1042+1486</f>
        <v>2528</v>
      </c>
      <c r="P45" s="405"/>
      <c r="Q45" s="406">
        <v>2528</v>
      </c>
      <c r="R45" s="405"/>
      <c r="S45" s="406">
        <v>891.67</v>
      </c>
      <c r="T45" s="405"/>
      <c r="U45" s="407">
        <f t="shared" si="4"/>
        <v>40.246533545172234</v>
      </c>
      <c r="V45" s="476"/>
      <c r="W45" s="407">
        <f t="shared" si="1"/>
        <v>35.271756329113927</v>
      </c>
      <c r="X45" s="409"/>
      <c r="Z45" s="254"/>
    </row>
    <row r="46" spans="1:26" s="97" customFormat="1" x14ac:dyDescent="0.2">
      <c r="A46" s="413" t="s">
        <v>98</v>
      </c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5">
        <f>SUM(M47:N48)</f>
        <v>1114.68</v>
      </c>
      <c r="N46" s="414"/>
      <c r="O46" s="415">
        <f>SUM(O47:P48)</f>
        <v>4435</v>
      </c>
      <c r="P46" s="414"/>
      <c r="Q46" s="415">
        <f>SUM(Q47:R48)</f>
        <v>4435</v>
      </c>
      <c r="R46" s="414"/>
      <c r="S46" s="415">
        <f>SUM(S47:T48)</f>
        <v>2340.29</v>
      </c>
      <c r="T46" s="414"/>
      <c r="U46" s="410">
        <f t="shared" si="4"/>
        <v>209.95173502709298</v>
      </c>
      <c r="V46" s="467"/>
      <c r="W46" s="410">
        <f t="shared" si="1"/>
        <v>52.768658399098079</v>
      </c>
      <c r="X46" s="412"/>
      <c r="Z46" s="264"/>
    </row>
    <row r="47" spans="1:26" s="89" customFormat="1" x14ac:dyDescent="0.2">
      <c r="A47" s="402" t="s">
        <v>99</v>
      </c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01">
        <v>1114.68</v>
      </c>
      <c r="N47" s="462"/>
      <c r="O47" s="401">
        <v>4160</v>
      </c>
      <c r="P47" s="462"/>
      <c r="Q47" s="401">
        <v>4160</v>
      </c>
      <c r="R47" s="462"/>
      <c r="S47" s="401">
        <v>2340.29</v>
      </c>
      <c r="T47" s="462"/>
      <c r="U47" s="399">
        <f t="shared" si="4"/>
        <v>209.95173502709298</v>
      </c>
      <c r="V47" s="465"/>
      <c r="W47" s="399">
        <f t="shared" si="1"/>
        <v>56.256971153846159</v>
      </c>
      <c r="X47" s="466"/>
      <c r="Z47" s="254"/>
    </row>
    <row r="48" spans="1:26" s="89" customFormat="1" x14ac:dyDescent="0.2">
      <c r="A48" s="404" t="s">
        <v>105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6">
        <v>0</v>
      </c>
      <c r="N48" s="405"/>
      <c r="O48" s="406">
        <v>275</v>
      </c>
      <c r="P48" s="405"/>
      <c r="Q48" s="406">
        <v>275</v>
      </c>
      <c r="R48" s="405"/>
      <c r="S48" s="406">
        <v>0</v>
      </c>
      <c r="T48" s="405"/>
      <c r="U48" s="407" t="e">
        <f t="shared" ref="U48" si="5">S48/M48*100</f>
        <v>#DIV/0!</v>
      </c>
      <c r="V48" s="476"/>
      <c r="W48" s="407">
        <f>S48/Q48*100</f>
        <v>0</v>
      </c>
      <c r="X48" s="409"/>
      <c r="Z48" s="254"/>
    </row>
    <row r="49" spans="1:26" s="97" customFormat="1" x14ac:dyDescent="0.2">
      <c r="A49" s="413" t="s">
        <v>100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5">
        <f>SUM(M50:N51)</f>
        <v>0</v>
      </c>
      <c r="N49" s="414"/>
      <c r="O49" s="415">
        <f>SUM(O50:P51)</f>
        <v>0</v>
      </c>
      <c r="P49" s="414"/>
      <c r="Q49" s="415">
        <f>SUM(Q50:R51)</f>
        <v>0</v>
      </c>
      <c r="R49" s="414"/>
      <c r="S49" s="415">
        <f>SUM(S50:T51)</f>
        <v>0</v>
      </c>
      <c r="T49" s="414"/>
      <c r="U49" s="410"/>
      <c r="V49" s="467"/>
      <c r="W49" s="410"/>
      <c r="X49" s="412"/>
      <c r="Z49" s="264"/>
    </row>
    <row r="50" spans="1:26" s="89" customFormat="1" x14ac:dyDescent="0.2">
      <c r="A50" s="402" t="s">
        <v>101</v>
      </c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01">
        <v>0</v>
      </c>
      <c r="N50" s="462"/>
      <c r="O50" s="401"/>
      <c r="P50" s="462"/>
      <c r="Q50" s="401"/>
      <c r="R50" s="462"/>
      <c r="S50" s="401">
        <v>0</v>
      </c>
      <c r="T50" s="462"/>
      <c r="U50" s="399"/>
      <c r="V50" s="465"/>
      <c r="W50" s="399"/>
      <c r="X50" s="466"/>
      <c r="Z50" s="254"/>
    </row>
    <row r="51" spans="1:26" s="89" customFormat="1" ht="13.5" thickBot="1" x14ac:dyDescent="0.25">
      <c r="A51" s="487" t="s">
        <v>102</v>
      </c>
      <c r="B51" s="488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9">
        <v>0</v>
      </c>
      <c r="N51" s="488"/>
      <c r="O51" s="489"/>
      <c r="P51" s="488"/>
      <c r="Q51" s="489"/>
      <c r="R51" s="488"/>
      <c r="S51" s="489">
        <v>0</v>
      </c>
      <c r="T51" s="488"/>
      <c r="U51" s="490"/>
      <c r="V51" s="491"/>
      <c r="W51" s="490"/>
      <c r="X51" s="492"/>
      <c r="Z51" s="254"/>
    </row>
    <row r="52" spans="1:26" s="175" customFormat="1" ht="13.5" thickBot="1" x14ac:dyDescent="0.25">
      <c r="A52" s="479" t="s">
        <v>250</v>
      </c>
      <c r="B52" s="480"/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1">
        <f>M34+M37+M40+M43+M46+M49</f>
        <v>1722386.5599999998</v>
      </c>
      <c r="N52" s="482"/>
      <c r="O52" s="481">
        <f>O34+O37+O40+O43+O46+O49</f>
        <v>2218795</v>
      </c>
      <c r="P52" s="482"/>
      <c r="Q52" s="481">
        <f>Q34+Q37+Q40+Q43+Q46+Q49</f>
        <v>2218795</v>
      </c>
      <c r="R52" s="482"/>
      <c r="S52" s="481">
        <f>S34+S37+S40+S43+S46+S49</f>
        <v>2118100.5500000003</v>
      </c>
      <c r="T52" s="482"/>
      <c r="U52" s="477">
        <f>S52/M52*100</f>
        <v>122.9747490598162</v>
      </c>
      <c r="V52" s="483"/>
      <c r="W52" s="477">
        <f t="shared" si="1"/>
        <v>95.461750634916712</v>
      </c>
      <c r="X52" s="478"/>
      <c r="Z52" s="265"/>
    </row>
    <row r="53" spans="1:26" s="90" customFormat="1" ht="13.5" thickTop="1" x14ac:dyDescent="0.2">
      <c r="O53" s="26"/>
      <c r="P53" s="26"/>
      <c r="U53" s="26"/>
      <c r="V53" s="26"/>
      <c r="W53" s="26"/>
      <c r="X53" s="26"/>
      <c r="Z53" s="266"/>
    </row>
    <row r="54" spans="1:26" x14ac:dyDescent="0.2">
      <c r="U54" s="26"/>
      <c r="V54" s="26"/>
      <c r="W54" s="26"/>
      <c r="X54" s="26"/>
    </row>
    <row r="55" spans="1:26" x14ac:dyDescent="0.2">
      <c r="U55" s="26"/>
      <c r="V55" s="26"/>
      <c r="W55" s="26"/>
      <c r="X55" s="26"/>
    </row>
  </sheetData>
  <mergeCells count="293">
    <mergeCell ref="W52:X52"/>
    <mergeCell ref="A52:L52"/>
    <mergeCell ref="M52:N52"/>
    <mergeCell ref="O52:P52"/>
    <mergeCell ref="Q52:R52"/>
    <mergeCell ref="S52:T52"/>
    <mergeCell ref="U52:V52"/>
    <mergeCell ref="U39:V39"/>
    <mergeCell ref="W39:X39"/>
    <mergeCell ref="A51:L51"/>
    <mergeCell ref="M51:N51"/>
    <mergeCell ref="O51:P51"/>
    <mergeCell ref="Q51:R51"/>
    <mergeCell ref="S51:T51"/>
    <mergeCell ref="U51:V51"/>
    <mergeCell ref="W51:X51"/>
    <mergeCell ref="A50:L50"/>
    <mergeCell ref="M50:N50"/>
    <mergeCell ref="O50:P50"/>
    <mergeCell ref="Q50:R50"/>
    <mergeCell ref="S50:T50"/>
    <mergeCell ref="U50:V50"/>
    <mergeCell ref="W50:X50"/>
    <mergeCell ref="A49:L49"/>
    <mergeCell ref="M49:N49"/>
    <mergeCell ref="O49:P49"/>
    <mergeCell ref="Q49:R49"/>
    <mergeCell ref="S49:T49"/>
    <mergeCell ref="U49:V49"/>
    <mergeCell ref="W47:X47"/>
    <mergeCell ref="A48:L48"/>
    <mergeCell ref="M48:N48"/>
    <mergeCell ref="O48:P48"/>
    <mergeCell ref="Q48:R48"/>
    <mergeCell ref="S48:T48"/>
    <mergeCell ref="W49:X49"/>
    <mergeCell ref="A46:L46"/>
    <mergeCell ref="M46:N46"/>
    <mergeCell ref="O46:P46"/>
    <mergeCell ref="Q46:R46"/>
    <mergeCell ref="S46:T46"/>
    <mergeCell ref="U46:V46"/>
    <mergeCell ref="W46:X46"/>
    <mergeCell ref="U48:V48"/>
    <mergeCell ref="W48:X48"/>
    <mergeCell ref="A47:L47"/>
    <mergeCell ref="M47:N47"/>
    <mergeCell ref="O47:P47"/>
    <mergeCell ref="Q47:R47"/>
    <mergeCell ref="S47:T47"/>
    <mergeCell ref="U47:V47"/>
    <mergeCell ref="A44:L44"/>
    <mergeCell ref="M44:N44"/>
    <mergeCell ref="O44:P44"/>
    <mergeCell ref="Q44:R44"/>
    <mergeCell ref="S44:T44"/>
    <mergeCell ref="U44:V44"/>
    <mergeCell ref="W44:X44"/>
    <mergeCell ref="A45:L45"/>
    <mergeCell ref="M45:N45"/>
    <mergeCell ref="O45:P45"/>
    <mergeCell ref="Q45:R45"/>
    <mergeCell ref="S45:T45"/>
    <mergeCell ref="U45:V45"/>
    <mergeCell ref="W45:X45"/>
    <mergeCell ref="O41:P41"/>
    <mergeCell ref="Q41:R41"/>
    <mergeCell ref="S41:T41"/>
    <mergeCell ref="U41:V41"/>
    <mergeCell ref="W41:X41"/>
    <mergeCell ref="A41:L41"/>
    <mergeCell ref="M41:N41"/>
    <mergeCell ref="U43:V43"/>
    <mergeCell ref="W43:X43"/>
    <mergeCell ref="A42:L42"/>
    <mergeCell ref="M42:N42"/>
    <mergeCell ref="O42:P42"/>
    <mergeCell ref="Q42:R42"/>
    <mergeCell ref="S42:T42"/>
    <mergeCell ref="U42:V42"/>
    <mergeCell ref="W42:X42"/>
    <mergeCell ref="A43:L43"/>
    <mergeCell ref="M43:N43"/>
    <mergeCell ref="O43:P43"/>
    <mergeCell ref="Q43:R43"/>
    <mergeCell ref="S43:T43"/>
    <mergeCell ref="U38:V38"/>
    <mergeCell ref="W38:X38"/>
    <mergeCell ref="O40:P40"/>
    <mergeCell ref="Q40:R40"/>
    <mergeCell ref="S40:T40"/>
    <mergeCell ref="U40:V40"/>
    <mergeCell ref="A38:L38"/>
    <mergeCell ref="M38:N38"/>
    <mergeCell ref="O38:P38"/>
    <mergeCell ref="Q38:R38"/>
    <mergeCell ref="S38:T38"/>
    <mergeCell ref="W40:X40"/>
    <mergeCell ref="A39:I39"/>
    <mergeCell ref="M39:N39"/>
    <mergeCell ref="O39:P39"/>
    <mergeCell ref="Q39:R39"/>
    <mergeCell ref="S39:T39"/>
    <mergeCell ref="A40:L40"/>
    <mergeCell ref="M40:N40"/>
    <mergeCell ref="S37:T37"/>
    <mergeCell ref="U37:V37"/>
    <mergeCell ref="A36:L36"/>
    <mergeCell ref="M36:N36"/>
    <mergeCell ref="O36:P36"/>
    <mergeCell ref="Q36:R36"/>
    <mergeCell ref="S36:T36"/>
    <mergeCell ref="U36:V36"/>
    <mergeCell ref="W36:X36"/>
    <mergeCell ref="W37:X37"/>
    <mergeCell ref="A37:L37"/>
    <mergeCell ref="M37:N37"/>
    <mergeCell ref="O37:P37"/>
    <mergeCell ref="Q37:R37"/>
    <mergeCell ref="A35:L35"/>
    <mergeCell ref="M35:N35"/>
    <mergeCell ref="U34:V34"/>
    <mergeCell ref="W34:X34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W35:X35"/>
    <mergeCell ref="O30:P30"/>
    <mergeCell ref="Q30:R30"/>
    <mergeCell ref="S30:T30"/>
    <mergeCell ref="U30:V30"/>
    <mergeCell ref="W29:X29"/>
    <mergeCell ref="W30:X30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A31:I31"/>
    <mergeCell ref="M31:N31"/>
    <mergeCell ref="O31:P31"/>
    <mergeCell ref="Q31:R31"/>
    <mergeCell ref="S31:T31"/>
    <mergeCell ref="U31:V31"/>
    <mergeCell ref="W31:X31"/>
    <mergeCell ref="A27:L27"/>
    <mergeCell ref="M27:N27"/>
    <mergeCell ref="O27:P27"/>
    <mergeCell ref="Q27:R27"/>
    <mergeCell ref="S27:T27"/>
    <mergeCell ref="U27:V27"/>
    <mergeCell ref="W27:X27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8:V28"/>
    <mergeCell ref="W28:X28"/>
    <mergeCell ref="A24:L24"/>
    <mergeCell ref="M24:N24"/>
    <mergeCell ref="O24:P24"/>
    <mergeCell ref="Q24:R24"/>
    <mergeCell ref="S24:T24"/>
    <mergeCell ref="U24:V24"/>
    <mergeCell ref="W24:X24"/>
    <mergeCell ref="A26:L26"/>
    <mergeCell ref="M26:N26"/>
    <mergeCell ref="O26:P26"/>
    <mergeCell ref="Q26:R26"/>
    <mergeCell ref="S26:T26"/>
    <mergeCell ref="U26:V26"/>
    <mergeCell ref="W26:X26"/>
    <mergeCell ref="A25:L25"/>
    <mergeCell ref="M25:N25"/>
    <mergeCell ref="O25:P25"/>
    <mergeCell ref="Q25:R25"/>
    <mergeCell ref="S25:T25"/>
    <mergeCell ref="U25:V25"/>
    <mergeCell ref="W25:X25"/>
    <mergeCell ref="A21:L21"/>
    <mergeCell ref="M21:N21"/>
    <mergeCell ref="O21:P21"/>
    <mergeCell ref="Q21:R21"/>
    <mergeCell ref="S21:T21"/>
    <mergeCell ref="U21:V21"/>
    <mergeCell ref="W21:X21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O22:P22"/>
    <mergeCell ref="Q22:R22"/>
    <mergeCell ref="S22:T22"/>
    <mergeCell ref="U22:V22"/>
    <mergeCell ref="W22:X22"/>
    <mergeCell ref="Q18:R18"/>
    <mergeCell ref="S18:T18"/>
    <mergeCell ref="U18:V18"/>
    <mergeCell ref="W18:X18"/>
    <mergeCell ref="A20:L20"/>
    <mergeCell ref="M20:N20"/>
    <mergeCell ref="O20:P20"/>
    <mergeCell ref="Q20:R20"/>
    <mergeCell ref="S20:T20"/>
    <mergeCell ref="U20:V20"/>
    <mergeCell ref="W20:X20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W12:X12"/>
    <mergeCell ref="A11:L11"/>
    <mergeCell ref="M11:N11"/>
    <mergeCell ref="U14:V14"/>
    <mergeCell ref="W14:X14"/>
    <mergeCell ref="A13:L13"/>
    <mergeCell ref="M13:N13"/>
    <mergeCell ref="O13:P13"/>
    <mergeCell ref="Q13:R13"/>
    <mergeCell ref="S13:T13"/>
    <mergeCell ref="U13:V13"/>
    <mergeCell ref="W13:X13"/>
    <mergeCell ref="A14:L14"/>
    <mergeCell ref="M14:N14"/>
    <mergeCell ref="O14:P14"/>
    <mergeCell ref="Q14:R14"/>
    <mergeCell ref="S14:T14"/>
    <mergeCell ref="U17:V17"/>
    <mergeCell ref="W17:X17"/>
    <mergeCell ref="A17:L17"/>
    <mergeCell ref="M17:N17"/>
    <mergeCell ref="O17:P17"/>
    <mergeCell ref="Q17:R17"/>
    <mergeCell ref="S17:T17"/>
    <mergeCell ref="A7:X7"/>
    <mergeCell ref="A5:X5"/>
    <mergeCell ref="O11:P11"/>
    <mergeCell ref="Q11:R11"/>
    <mergeCell ref="S11:T11"/>
    <mergeCell ref="U11:V11"/>
    <mergeCell ref="A10:X10"/>
    <mergeCell ref="W11:X11"/>
    <mergeCell ref="A6:X6"/>
    <mergeCell ref="A8:X8"/>
    <mergeCell ref="A9:X9"/>
    <mergeCell ref="A12:L12"/>
    <mergeCell ref="M12:N12"/>
    <mergeCell ref="O12:P12"/>
    <mergeCell ref="Q12:R12"/>
    <mergeCell ref="S12:T12"/>
    <mergeCell ref="U12:V12"/>
    <mergeCell ref="W15:X15"/>
    <mergeCell ref="U15:V15"/>
    <mergeCell ref="S15:T15"/>
    <mergeCell ref="Q15:R15"/>
    <mergeCell ref="O15:P15"/>
    <mergeCell ref="M15:N15"/>
    <mergeCell ref="A15:L15"/>
    <mergeCell ref="A16:L16"/>
    <mergeCell ref="M16:N16"/>
    <mergeCell ref="O16:P16"/>
    <mergeCell ref="Q16:R16"/>
    <mergeCell ref="S16:T16"/>
    <mergeCell ref="U16:V16"/>
    <mergeCell ref="W16:X16"/>
  </mergeCells>
  <pageMargins left="0.55118110236220474" right="0.55118110236220474" top="0.59055118110236227" bottom="0.39370078740157483" header="0.51181102362204722" footer="0.51181102362204722"/>
  <pageSetup scale="7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activeCell="A6" sqref="A6:G6"/>
    </sheetView>
  </sheetViews>
  <sheetFormatPr defaultRowHeight="12.75" x14ac:dyDescent="0.2"/>
  <cols>
    <col min="1" max="1" width="71.7109375" style="99" customWidth="1"/>
    <col min="2" max="2" width="20" style="99" customWidth="1"/>
    <col min="3" max="3" width="19.85546875" style="26" customWidth="1"/>
    <col min="4" max="4" width="17.7109375" style="90" customWidth="1"/>
    <col min="5" max="5" width="19" style="90" customWidth="1"/>
    <col min="6" max="6" width="14.5703125" style="99" customWidth="1"/>
    <col min="7" max="7" width="12.140625" style="99" customWidth="1"/>
    <col min="8" max="8" width="9.140625" style="99"/>
    <col min="9" max="9" width="11.7109375" style="99" bestFit="1" customWidth="1"/>
    <col min="10" max="16384" width="9.140625" style="99"/>
  </cols>
  <sheetData>
    <row r="1" spans="1:23" x14ac:dyDescent="0.2">
      <c r="A1" s="99" t="s">
        <v>222</v>
      </c>
    </row>
    <row r="2" spans="1:23" x14ac:dyDescent="0.2">
      <c r="A2" s="99" t="s">
        <v>223</v>
      </c>
    </row>
    <row r="3" spans="1:23" x14ac:dyDescent="0.2">
      <c r="A3" s="99" t="s">
        <v>224</v>
      </c>
    </row>
    <row r="4" spans="1:23" x14ac:dyDescent="0.2">
      <c r="A4" s="99" t="s">
        <v>225</v>
      </c>
    </row>
    <row r="6" spans="1:23" s="1" customFormat="1" ht="31.9" customHeight="1" x14ac:dyDescent="0.25">
      <c r="A6" s="390" t="s">
        <v>355</v>
      </c>
      <c r="B6" s="390"/>
      <c r="C6" s="390"/>
      <c r="D6" s="390"/>
      <c r="E6" s="390"/>
      <c r="F6" s="390"/>
      <c r="G6" s="390"/>
    </row>
    <row r="7" spans="1:23" s="3" customFormat="1" ht="23.25" customHeight="1" x14ac:dyDescent="0.25">
      <c r="A7" s="390" t="s">
        <v>340</v>
      </c>
      <c r="B7" s="390"/>
      <c r="C7" s="390"/>
      <c r="D7" s="390"/>
      <c r="E7" s="390"/>
      <c r="F7" s="390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</row>
    <row r="8" spans="1:23" ht="23.25" customHeight="1" x14ac:dyDescent="0.2">
      <c r="A8" s="391" t="s">
        <v>366</v>
      </c>
      <c r="B8" s="392"/>
      <c r="C8" s="392"/>
      <c r="D8" s="392"/>
      <c r="E8" s="392"/>
      <c r="F8" s="392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</row>
    <row r="9" spans="1:23" x14ac:dyDescent="0.2">
      <c r="A9" s="393"/>
      <c r="B9" s="398"/>
      <c r="C9" s="398"/>
      <c r="D9" s="398"/>
      <c r="E9" s="398"/>
      <c r="F9" s="398"/>
    </row>
    <row r="10" spans="1:23" ht="13.5" thickBot="1" x14ac:dyDescent="0.25">
      <c r="A10" s="15"/>
    </row>
    <row r="11" spans="1:23" s="10" customFormat="1" ht="26.25" customHeight="1" thickTop="1" thickBot="1" x14ac:dyDescent="0.25">
      <c r="A11" s="11" t="s">
        <v>1</v>
      </c>
      <c r="B11" s="211" t="s">
        <v>367</v>
      </c>
      <c r="C11" s="284" t="s">
        <v>357</v>
      </c>
      <c r="D11" s="211" t="s">
        <v>356</v>
      </c>
      <c r="E11" s="211" t="s">
        <v>368</v>
      </c>
      <c r="F11" s="211" t="s">
        <v>354</v>
      </c>
      <c r="G11" s="12" t="s">
        <v>3</v>
      </c>
    </row>
    <row r="12" spans="1:23" s="95" customFormat="1" ht="18.75" customHeight="1" thickTop="1" thickBot="1" x14ac:dyDescent="0.25">
      <c r="A12" s="17"/>
      <c r="B12" s="18">
        <v>1</v>
      </c>
      <c r="C12" s="317">
        <v>2</v>
      </c>
      <c r="D12" s="317">
        <v>3</v>
      </c>
      <c r="E12" s="317">
        <v>4</v>
      </c>
      <c r="F12" s="18">
        <v>5</v>
      </c>
      <c r="G12" s="19" t="s">
        <v>9</v>
      </c>
    </row>
    <row r="13" spans="1:23" s="100" customFormat="1" ht="21" customHeight="1" x14ac:dyDescent="0.2">
      <c r="A13" s="245" t="s">
        <v>341</v>
      </c>
      <c r="B13" s="246">
        <f t="shared" ref="B13:E13" si="0">B14</f>
        <v>1722386.56</v>
      </c>
      <c r="C13" s="246">
        <f t="shared" si="0"/>
        <v>2218795</v>
      </c>
      <c r="D13" s="246">
        <f t="shared" si="0"/>
        <v>2218795</v>
      </c>
      <c r="E13" s="246">
        <f t="shared" si="0"/>
        <v>2118100.5499999998</v>
      </c>
      <c r="F13" s="247">
        <f>E13/B13*100</f>
        <v>122.97474905981616</v>
      </c>
      <c r="G13" s="248">
        <f>E13/D13*100</f>
        <v>95.461750634916683</v>
      </c>
    </row>
    <row r="14" spans="1:23" s="95" customFormat="1" ht="21" customHeight="1" x14ac:dyDescent="0.2">
      <c r="A14" s="378" t="s">
        <v>342</v>
      </c>
      <c r="B14" s="379">
        <f>B15+B16</f>
        <v>1722386.56</v>
      </c>
      <c r="C14" s="379">
        <f t="shared" ref="C14:E14" si="1">C15+C16</f>
        <v>2218795</v>
      </c>
      <c r="D14" s="379">
        <f t="shared" si="1"/>
        <v>2218795</v>
      </c>
      <c r="E14" s="379">
        <f t="shared" si="1"/>
        <v>2118100.5499999998</v>
      </c>
      <c r="F14" s="380">
        <f>E14/B14*100</f>
        <v>122.97474905981616</v>
      </c>
      <c r="G14" s="381">
        <f>E14/D14*100</f>
        <v>95.461750634916683</v>
      </c>
      <c r="I14" s="253"/>
    </row>
    <row r="15" spans="1:23" s="95" customFormat="1" ht="21" customHeight="1" x14ac:dyDescent="0.2">
      <c r="A15" s="386" t="s">
        <v>343</v>
      </c>
      <c r="B15" s="387">
        <v>1591738.09</v>
      </c>
      <c r="C15" s="387">
        <v>2076695</v>
      </c>
      <c r="D15" s="387">
        <v>2076695</v>
      </c>
      <c r="E15" s="387">
        <v>1992912.95</v>
      </c>
      <c r="F15" s="388">
        <f t="shared" ref="F15:F16" si="2">E15/B15*100</f>
        <v>125.20357227865296</v>
      </c>
      <c r="G15" s="389">
        <f t="shared" ref="G15:G16" si="3">E15/D15*100</f>
        <v>95.965606408259276</v>
      </c>
      <c r="I15" s="253"/>
    </row>
    <row r="16" spans="1:23" s="95" customFormat="1" ht="21" customHeight="1" thickBot="1" x14ac:dyDescent="0.25">
      <c r="A16" s="382" t="s">
        <v>381</v>
      </c>
      <c r="B16" s="383">
        <v>130648.47</v>
      </c>
      <c r="C16" s="383">
        <v>142100</v>
      </c>
      <c r="D16" s="383">
        <v>142100</v>
      </c>
      <c r="E16" s="383">
        <v>125187.6</v>
      </c>
      <c r="F16" s="384">
        <f t="shared" si="2"/>
        <v>95.820180672609496</v>
      </c>
      <c r="G16" s="385">
        <f t="shared" si="3"/>
        <v>88.098240675580584</v>
      </c>
      <c r="I16" s="253"/>
    </row>
    <row r="17" ht="13.5" thickTop="1" x14ac:dyDescent="0.2"/>
    <row r="20" ht="12.75" customHeight="1" x14ac:dyDescent="0.2"/>
    <row r="25" ht="36.75" customHeight="1" x14ac:dyDescent="0.2"/>
    <row r="27" ht="28.5" customHeight="1" x14ac:dyDescent="0.2"/>
  </sheetData>
  <mergeCells count="4">
    <mergeCell ref="A6:G6"/>
    <mergeCell ref="A9:F9"/>
    <mergeCell ref="A7:F7"/>
    <mergeCell ref="A8:F8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workbookViewId="0">
      <selection activeCell="A6" sqref="A6:G6"/>
    </sheetView>
  </sheetViews>
  <sheetFormatPr defaultRowHeight="12.75" x14ac:dyDescent="0.2"/>
  <cols>
    <col min="1" max="1" width="71.7109375" style="289" customWidth="1"/>
    <col min="2" max="2" width="20" style="289" customWidth="1"/>
    <col min="3" max="3" width="19.85546875" style="289" customWidth="1"/>
    <col min="4" max="4" width="17.7109375" style="289" customWidth="1"/>
    <col min="5" max="5" width="19.28515625" style="289" customWidth="1"/>
    <col min="6" max="6" width="14.5703125" style="289" customWidth="1"/>
    <col min="7" max="7" width="12.140625" style="289" customWidth="1"/>
    <col min="8" max="8" width="9.140625" style="289"/>
    <col min="9" max="9" width="27.85546875" style="289" customWidth="1"/>
    <col min="10" max="16384" width="9.140625" style="289"/>
  </cols>
  <sheetData>
    <row r="1" spans="1:24" x14ac:dyDescent="0.2">
      <c r="A1" s="289" t="s">
        <v>222</v>
      </c>
    </row>
    <row r="2" spans="1:24" x14ac:dyDescent="0.2">
      <c r="A2" s="289" t="s">
        <v>223</v>
      </c>
    </row>
    <row r="3" spans="1:24" x14ac:dyDescent="0.2">
      <c r="A3" s="289" t="s">
        <v>224</v>
      </c>
    </row>
    <row r="4" spans="1:24" x14ac:dyDescent="0.2">
      <c r="A4" s="289" t="s">
        <v>225</v>
      </c>
    </row>
    <row r="6" spans="1:24" s="290" customFormat="1" ht="31.9" customHeight="1" x14ac:dyDescent="0.25">
      <c r="A6" s="493" t="s">
        <v>355</v>
      </c>
      <c r="B6" s="493"/>
      <c r="C6" s="493"/>
      <c r="D6" s="493"/>
      <c r="E6" s="493"/>
      <c r="F6" s="493"/>
      <c r="G6" s="493"/>
    </row>
    <row r="7" spans="1:24" s="290" customFormat="1" ht="23.25" customHeight="1" x14ac:dyDescent="0.25">
      <c r="A7" s="494" t="s">
        <v>358</v>
      </c>
      <c r="B7" s="494"/>
      <c r="C7" s="494"/>
      <c r="D7" s="494"/>
      <c r="E7" s="494"/>
      <c r="F7" s="494"/>
      <c r="G7" s="494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</row>
    <row r="8" spans="1:24" ht="23.25" customHeight="1" x14ac:dyDescent="0.2">
      <c r="A8" s="495" t="s">
        <v>366</v>
      </c>
      <c r="B8" s="495"/>
      <c r="C8" s="495"/>
      <c r="D8" s="495"/>
      <c r="E8" s="495"/>
      <c r="F8" s="495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</row>
    <row r="9" spans="1:24" x14ac:dyDescent="0.2">
      <c r="A9" s="496"/>
      <c r="B9" s="497"/>
      <c r="C9" s="497"/>
      <c r="D9" s="497"/>
      <c r="E9" s="497"/>
      <c r="F9" s="497"/>
    </row>
    <row r="10" spans="1:24" ht="13.5" thickBot="1" x14ac:dyDescent="0.25">
      <c r="A10" s="293"/>
    </row>
    <row r="11" spans="1:24" s="297" customFormat="1" ht="26.25" customHeight="1" thickTop="1" thickBot="1" x14ac:dyDescent="0.25">
      <c r="A11" s="294" t="s">
        <v>1</v>
      </c>
      <c r="B11" s="295" t="s">
        <v>367</v>
      </c>
      <c r="C11" s="295" t="s">
        <v>357</v>
      </c>
      <c r="D11" s="295" t="s">
        <v>356</v>
      </c>
      <c r="E11" s="295" t="s">
        <v>368</v>
      </c>
      <c r="F11" s="295" t="s">
        <v>2</v>
      </c>
      <c r="G11" s="296" t="s">
        <v>3</v>
      </c>
    </row>
    <row r="12" spans="1:24" s="301" customFormat="1" ht="18.75" customHeight="1" thickTop="1" thickBot="1" x14ac:dyDescent="0.25">
      <c r="A12" s="298"/>
      <c r="B12" s="299">
        <v>1</v>
      </c>
      <c r="C12" s="299">
        <v>2</v>
      </c>
      <c r="D12" s="299">
        <v>3</v>
      </c>
      <c r="E12" s="299">
        <v>4</v>
      </c>
      <c r="F12" s="299">
        <v>5</v>
      </c>
      <c r="G12" s="300" t="s">
        <v>9</v>
      </c>
    </row>
    <row r="13" spans="1:24" s="306" customFormat="1" ht="21" customHeight="1" x14ac:dyDescent="0.2">
      <c r="A13" s="302" t="s">
        <v>359</v>
      </c>
      <c r="B13" s="303"/>
      <c r="C13" s="303"/>
      <c r="D13" s="303"/>
      <c r="E13" s="303"/>
      <c r="F13" s="303"/>
      <c r="G13" s="304"/>
      <c r="H13" s="305"/>
      <c r="I13" s="305"/>
      <c r="J13" s="305"/>
      <c r="K13" s="305"/>
      <c r="L13" s="305"/>
    </row>
    <row r="14" spans="1:24" s="301" customFormat="1" ht="21" customHeight="1" thickBot="1" x14ac:dyDescent="0.25">
      <c r="A14" s="307" t="s">
        <v>360</v>
      </c>
      <c r="B14" s="308">
        <v>0</v>
      </c>
      <c r="C14" s="308">
        <v>0</v>
      </c>
      <c r="D14" s="308">
        <v>0</v>
      </c>
      <c r="E14" s="308">
        <v>0</v>
      </c>
      <c r="F14" s="308">
        <v>0</v>
      </c>
      <c r="G14" s="309">
        <v>0</v>
      </c>
      <c r="H14" s="305"/>
      <c r="I14" s="305"/>
      <c r="J14" s="305"/>
      <c r="K14" s="305"/>
      <c r="L14" s="305"/>
    </row>
    <row r="15" spans="1:24" ht="13.5" thickTop="1" x14ac:dyDescent="0.2"/>
    <row r="18" ht="12.75" customHeight="1" x14ac:dyDescent="0.2"/>
    <row r="23" ht="36.75" customHeight="1" x14ac:dyDescent="0.2"/>
    <row r="25" ht="28.5" customHeight="1" x14ac:dyDescent="0.2"/>
  </sheetData>
  <mergeCells count="4">
    <mergeCell ref="A6:G6"/>
    <mergeCell ref="A7:G7"/>
    <mergeCell ref="A8:F8"/>
    <mergeCell ref="A9:F9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workbookViewId="0">
      <selection activeCell="A6" sqref="A6:G6"/>
    </sheetView>
  </sheetViews>
  <sheetFormatPr defaultRowHeight="12.75" x14ac:dyDescent="0.2"/>
  <cols>
    <col min="1" max="1" width="71.7109375" style="289" customWidth="1"/>
    <col min="2" max="2" width="20" style="289" customWidth="1"/>
    <col min="3" max="3" width="19.85546875" style="289" customWidth="1"/>
    <col min="4" max="4" width="17.7109375" style="289" customWidth="1"/>
    <col min="5" max="5" width="19" style="289" customWidth="1"/>
    <col min="6" max="6" width="14.5703125" style="289" customWidth="1"/>
    <col min="7" max="7" width="12.140625" style="289" customWidth="1"/>
    <col min="8" max="8" width="9.140625" style="289"/>
    <col min="9" max="9" width="27.85546875" style="289" customWidth="1"/>
    <col min="10" max="16384" width="9.140625" style="289"/>
  </cols>
  <sheetData>
    <row r="1" spans="1:24" x14ac:dyDescent="0.2">
      <c r="A1" s="289" t="s">
        <v>222</v>
      </c>
    </row>
    <row r="2" spans="1:24" x14ac:dyDescent="0.2">
      <c r="A2" s="289" t="s">
        <v>223</v>
      </c>
    </row>
    <row r="3" spans="1:24" x14ac:dyDescent="0.2">
      <c r="A3" s="289" t="s">
        <v>224</v>
      </c>
    </row>
    <row r="4" spans="1:24" x14ac:dyDescent="0.2">
      <c r="A4" s="289" t="s">
        <v>225</v>
      </c>
    </row>
    <row r="6" spans="1:24" s="290" customFormat="1" ht="31.9" customHeight="1" x14ac:dyDescent="0.25">
      <c r="A6" s="493" t="s">
        <v>355</v>
      </c>
      <c r="B6" s="493"/>
      <c r="C6" s="493"/>
      <c r="D6" s="493"/>
      <c r="E6" s="493"/>
      <c r="F6" s="493"/>
      <c r="G6" s="493"/>
    </row>
    <row r="7" spans="1:24" s="290" customFormat="1" ht="23.25" customHeight="1" x14ac:dyDescent="0.25">
      <c r="A7" s="494" t="s">
        <v>361</v>
      </c>
      <c r="B7" s="494"/>
      <c r="C7" s="494"/>
      <c r="D7" s="494"/>
      <c r="E7" s="494"/>
      <c r="F7" s="494"/>
      <c r="G7" s="494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</row>
    <row r="8" spans="1:24" ht="23.25" customHeight="1" x14ac:dyDescent="0.2">
      <c r="A8" s="495" t="s">
        <v>366</v>
      </c>
      <c r="B8" s="495"/>
      <c r="C8" s="495"/>
      <c r="D8" s="495"/>
      <c r="E8" s="495"/>
      <c r="F8" s="495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</row>
    <row r="9" spans="1:24" x14ac:dyDescent="0.2">
      <c r="A9" s="496"/>
      <c r="B9" s="497"/>
      <c r="C9" s="497"/>
      <c r="D9" s="497"/>
      <c r="E9" s="497"/>
      <c r="F9" s="497"/>
    </row>
    <row r="10" spans="1:24" ht="13.5" thickBot="1" x14ac:dyDescent="0.25">
      <c r="A10" s="293"/>
    </row>
    <row r="11" spans="1:24" s="297" customFormat="1" ht="26.25" customHeight="1" thickTop="1" thickBot="1" x14ac:dyDescent="0.25">
      <c r="A11" s="294" t="s">
        <v>1</v>
      </c>
      <c r="B11" s="295" t="s">
        <v>367</v>
      </c>
      <c r="C11" s="295" t="s">
        <v>357</v>
      </c>
      <c r="D11" s="295" t="s">
        <v>356</v>
      </c>
      <c r="E11" s="295" t="s">
        <v>368</v>
      </c>
      <c r="F11" s="295" t="s">
        <v>2</v>
      </c>
      <c r="G11" s="296" t="s">
        <v>3</v>
      </c>
    </row>
    <row r="12" spans="1:24" s="301" customFormat="1" ht="18.75" customHeight="1" thickTop="1" thickBot="1" x14ac:dyDescent="0.25">
      <c r="A12" s="298"/>
      <c r="B12" s="299">
        <v>1</v>
      </c>
      <c r="C12" s="299">
        <v>2</v>
      </c>
      <c r="D12" s="299">
        <v>3</v>
      </c>
      <c r="E12" s="299">
        <v>4</v>
      </c>
      <c r="F12" s="299">
        <v>5</v>
      </c>
      <c r="G12" s="300" t="s">
        <v>9</v>
      </c>
    </row>
    <row r="13" spans="1:24" s="306" customFormat="1" ht="21" customHeight="1" x14ac:dyDescent="0.2">
      <c r="A13" s="302" t="s">
        <v>359</v>
      </c>
      <c r="B13" s="303"/>
      <c r="C13" s="303"/>
      <c r="D13" s="303"/>
      <c r="E13" s="303"/>
      <c r="F13" s="303"/>
      <c r="G13" s="304"/>
      <c r="H13" s="305"/>
      <c r="I13" s="305"/>
      <c r="J13" s="305"/>
      <c r="K13" s="305"/>
      <c r="L13" s="305"/>
    </row>
    <row r="14" spans="1:24" s="301" customFormat="1" ht="21" customHeight="1" thickBot="1" x14ac:dyDescent="0.25">
      <c r="A14" s="307" t="s">
        <v>362</v>
      </c>
      <c r="B14" s="308">
        <v>0</v>
      </c>
      <c r="C14" s="308">
        <v>0</v>
      </c>
      <c r="D14" s="308">
        <v>0</v>
      </c>
      <c r="E14" s="308">
        <v>0</v>
      </c>
      <c r="F14" s="308">
        <v>0</v>
      </c>
      <c r="G14" s="309">
        <v>0</v>
      </c>
      <c r="H14" s="305"/>
      <c r="I14" s="305"/>
      <c r="J14" s="305"/>
      <c r="K14" s="305"/>
      <c r="L14" s="305"/>
    </row>
    <row r="15" spans="1:24" ht="13.5" thickTop="1" x14ac:dyDescent="0.2"/>
    <row r="18" ht="12.75" customHeight="1" x14ac:dyDescent="0.2"/>
    <row r="23" ht="36.75" customHeight="1" x14ac:dyDescent="0.2"/>
    <row r="25" ht="28.5" customHeight="1" x14ac:dyDescent="0.2"/>
  </sheetData>
  <mergeCells count="4">
    <mergeCell ref="A6:G6"/>
    <mergeCell ref="A7:G7"/>
    <mergeCell ref="A8:F8"/>
    <mergeCell ref="A9:F9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8"/>
  <sheetViews>
    <sheetView zoomScaleNormal="100" zoomScaleSheetLayoutView="100" workbookViewId="0">
      <selection activeCell="A6" sqref="A6:F6"/>
    </sheetView>
  </sheetViews>
  <sheetFormatPr defaultRowHeight="12.75" x14ac:dyDescent="0.2"/>
  <cols>
    <col min="1" max="1" width="11" style="93" customWidth="1"/>
    <col min="2" max="2" width="86.7109375" customWidth="1"/>
    <col min="3" max="3" width="21.7109375" style="26" customWidth="1"/>
    <col min="4" max="4" width="19.5703125" style="90" customWidth="1"/>
    <col min="5" max="5" width="19.28515625" style="90" customWidth="1"/>
    <col min="6" max="6" width="15.28515625" style="207" customWidth="1"/>
  </cols>
  <sheetData>
    <row r="1" spans="1:23" s="94" customFormat="1" x14ac:dyDescent="0.2">
      <c r="A1" s="155" t="s">
        <v>222</v>
      </c>
      <c r="C1" s="26"/>
      <c r="D1" s="90"/>
      <c r="E1" s="90"/>
      <c r="F1" s="180"/>
    </row>
    <row r="2" spans="1:23" s="94" customFormat="1" x14ac:dyDescent="0.2">
      <c r="A2" s="155" t="s">
        <v>223</v>
      </c>
      <c r="C2" s="26"/>
      <c r="D2" s="90"/>
      <c r="E2" s="90"/>
      <c r="F2" s="180"/>
    </row>
    <row r="3" spans="1:23" s="94" customFormat="1" x14ac:dyDescent="0.2">
      <c r="A3" s="155" t="s">
        <v>224</v>
      </c>
      <c r="C3" s="26"/>
      <c r="D3" s="90"/>
      <c r="E3" s="90"/>
      <c r="F3" s="180"/>
    </row>
    <row r="4" spans="1:23" s="94" customFormat="1" x14ac:dyDescent="0.2">
      <c r="A4" s="155" t="s">
        <v>225</v>
      </c>
      <c r="C4" s="26"/>
      <c r="D4" s="90"/>
      <c r="E4" s="90"/>
      <c r="F4" s="180"/>
    </row>
    <row r="5" spans="1:23" s="94" customFormat="1" x14ac:dyDescent="0.2">
      <c r="A5" s="394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</row>
    <row r="6" spans="1:23" s="1" customFormat="1" ht="23.25" customHeight="1" x14ac:dyDescent="0.25">
      <c r="A6" s="390" t="s">
        <v>355</v>
      </c>
      <c r="B6" s="390"/>
      <c r="C6" s="390"/>
      <c r="D6" s="390"/>
      <c r="E6" s="390"/>
      <c r="F6" s="390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 s="3" customFormat="1" ht="23.25" customHeight="1" x14ac:dyDescent="0.25">
      <c r="A7" s="390" t="s">
        <v>256</v>
      </c>
      <c r="B7" s="390"/>
      <c r="C7" s="390"/>
      <c r="D7" s="390"/>
      <c r="E7" s="390"/>
      <c r="F7" s="390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</row>
    <row r="8" spans="1:23" s="94" customFormat="1" ht="23.25" customHeight="1" x14ac:dyDescent="0.2">
      <c r="A8" s="495" t="s">
        <v>366</v>
      </c>
      <c r="B8" s="495"/>
      <c r="C8" s="495"/>
      <c r="D8" s="495"/>
      <c r="E8" s="495"/>
      <c r="F8" s="495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</row>
    <row r="9" spans="1:23" s="94" customFormat="1" x14ac:dyDescent="0.2">
      <c r="A9" s="393" t="s">
        <v>257</v>
      </c>
      <c r="B9" s="393"/>
      <c r="C9" s="393"/>
      <c r="D9" s="393"/>
      <c r="E9" s="393"/>
      <c r="F9" s="393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94" customFormat="1" x14ac:dyDescent="0.2">
      <c r="A10" s="91"/>
      <c r="B10" s="107"/>
      <c r="C10" s="107"/>
      <c r="D10" s="310"/>
      <c r="E10" s="310"/>
      <c r="F10" s="181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94" customFormat="1" x14ac:dyDescent="0.2">
      <c r="A11" s="393" t="s">
        <v>258</v>
      </c>
      <c r="B11" s="393"/>
      <c r="C11" s="393"/>
      <c r="D11" s="393"/>
      <c r="E11" s="393"/>
      <c r="F11" s="393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spans="1:23" s="94" customFormat="1" x14ac:dyDescent="0.2">
      <c r="A12" s="91"/>
      <c r="B12" s="91"/>
      <c r="C12" s="329"/>
      <c r="D12" s="311"/>
      <c r="E12" s="311"/>
      <c r="F12" s="182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spans="1:23" s="99" customFormat="1" x14ac:dyDescent="0.2">
      <c r="A13" s="108" t="s">
        <v>320</v>
      </c>
      <c r="B13" s="285"/>
      <c r="C13" s="329"/>
      <c r="D13" s="311"/>
      <c r="E13" s="311"/>
      <c r="F13" s="182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spans="1:23" s="99" customFormat="1" ht="13.5" thickBot="1" x14ac:dyDescent="0.25">
      <c r="A14" s="394"/>
      <c r="B14" s="394"/>
      <c r="C14" s="394"/>
      <c r="D14" s="394"/>
      <c r="E14" s="394"/>
      <c r="F14" s="394"/>
    </row>
    <row r="15" spans="1:23" s="99" customFormat="1" ht="39.75" thickTop="1" thickBot="1" x14ac:dyDescent="0.25">
      <c r="A15" s="114" t="s">
        <v>259</v>
      </c>
      <c r="B15" s="115" t="s">
        <v>260</v>
      </c>
      <c r="C15" s="115" t="s">
        <v>357</v>
      </c>
      <c r="D15" s="115" t="s">
        <v>356</v>
      </c>
      <c r="E15" s="115" t="s">
        <v>368</v>
      </c>
      <c r="F15" s="183" t="s">
        <v>261</v>
      </c>
    </row>
    <row r="16" spans="1:23" s="99" customFormat="1" ht="14.25" thickTop="1" thickBot="1" x14ac:dyDescent="0.25">
      <c r="A16" s="498">
        <v>1</v>
      </c>
      <c r="B16" s="499"/>
      <c r="C16" s="115">
        <v>2</v>
      </c>
      <c r="D16" s="115">
        <v>3</v>
      </c>
      <c r="E16" s="115">
        <v>4</v>
      </c>
      <c r="F16" s="183" t="s">
        <v>262</v>
      </c>
    </row>
    <row r="17" spans="1:23" s="99" customFormat="1" ht="13.5" thickTop="1" x14ac:dyDescent="0.2">
      <c r="A17" s="130">
        <v>67</v>
      </c>
      <c r="B17" s="131" t="s">
        <v>281</v>
      </c>
      <c r="C17" s="345">
        <f>C18</f>
        <v>122710</v>
      </c>
      <c r="D17" s="345">
        <f>D18</f>
        <v>122710</v>
      </c>
      <c r="E17" s="345">
        <f>E18</f>
        <v>117860.9</v>
      </c>
      <c r="F17" s="184">
        <f>E17/D17*100</f>
        <v>96.048325319859828</v>
      </c>
    </row>
    <row r="18" spans="1:23" s="99" customFormat="1" x14ac:dyDescent="0.2">
      <c r="A18" s="128">
        <v>671</v>
      </c>
      <c r="B18" s="129" t="s">
        <v>282</v>
      </c>
      <c r="C18" s="335">
        <f>C19+C20</f>
        <v>122710</v>
      </c>
      <c r="D18" s="335">
        <f>D19+D20</f>
        <v>122710</v>
      </c>
      <c r="E18" s="335">
        <f>E19+E20</f>
        <v>117860.9</v>
      </c>
      <c r="F18" s="185">
        <f>E18/D18*100</f>
        <v>96.048325319859828</v>
      </c>
    </row>
    <row r="19" spans="1:23" s="99" customFormat="1" x14ac:dyDescent="0.2">
      <c r="A19" s="118">
        <v>6711</v>
      </c>
      <c r="B19" s="111" t="s">
        <v>283</v>
      </c>
      <c r="C19" s="336">
        <v>111160</v>
      </c>
      <c r="D19" s="336">
        <v>111160</v>
      </c>
      <c r="E19" s="336">
        <v>109483.33</v>
      </c>
      <c r="F19" s="186">
        <f>E19/D19*100</f>
        <v>98.491660669305503</v>
      </c>
      <c r="G19" s="229"/>
    </row>
    <row r="20" spans="1:23" s="99" customFormat="1" ht="13.5" thickBot="1" x14ac:dyDescent="0.25">
      <c r="A20" s="125">
        <v>6712</v>
      </c>
      <c r="B20" s="126" t="s">
        <v>284</v>
      </c>
      <c r="C20" s="46">
        <v>11550</v>
      </c>
      <c r="D20" s="46">
        <v>11550</v>
      </c>
      <c r="E20" s="46">
        <v>8377.57</v>
      </c>
      <c r="F20" s="187">
        <f>E20/D20*100</f>
        <v>72.533073593073595</v>
      </c>
      <c r="G20" s="229"/>
    </row>
    <row r="21" spans="1:23" s="286" customFormat="1" ht="16.5" customHeight="1" thickBot="1" x14ac:dyDescent="0.25">
      <c r="A21" s="500" t="s">
        <v>287</v>
      </c>
      <c r="B21" s="501"/>
      <c r="C21" s="346">
        <f>C17</f>
        <v>122710</v>
      </c>
      <c r="D21" s="346">
        <f>D17</f>
        <v>122710</v>
      </c>
      <c r="E21" s="346">
        <f>E17</f>
        <v>117860.9</v>
      </c>
      <c r="F21" s="188">
        <f>E21/D21*100</f>
        <v>96.048325319859828</v>
      </c>
      <c r="G21" s="230"/>
    </row>
    <row r="22" spans="1:23" s="286" customFormat="1" ht="16.5" customHeight="1" thickTop="1" x14ac:dyDescent="0.2">
      <c r="A22" s="287"/>
      <c r="B22" s="287"/>
      <c r="C22" s="349"/>
      <c r="D22" s="349"/>
      <c r="E22" s="313"/>
      <c r="F22" s="192"/>
      <c r="G22" s="230"/>
    </row>
    <row r="23" spans="1:23" s="94" customFormat="1" x14ac:dyDescent="0.2">
      <c r="A23" s="108" t="s">
        <v>363</v>
      </c>
      <c r="B23" s="91"/>
      <c r="C23" s="329"/>
      <c r="D23" s="311"/>
      <c r="E23" s="311"/>
      <c r="F23" s="182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 ht="13.5" thickBot="1" x14ac:dyDescent="0.25">
      <c r="A24" s="394"/>
      <c r="B24" s="394"/>
      <c r="C24" s="394"/>
      <c r="D24" s="394"/>
      <c r="E24" s="394"/>
      <c r="F24" s="394"/>
    </row>
    <row r="25" spans="1:23" ht="39.75" thickTop="1" thickBot="1" x14ac:dyDescent="0.25">
      <c r="A25" s="114" t="s">
        <v>259</v>
      </c>
      <c r="B25" s="115" t="s">
        <v>260</v>
      </c>
      <c r="C25" s="115" t="s">
        <v>357</v>
      </c>
      <c r="D25" s="115" t="s">
        <v>356</v>
      </c>
      <c r="E25" s="115" t="s">
        <v>368</v>
      </c>
      <c r="F25" s="183" t="s">
        <v>261</v>
      </c>
    </row>
    <row r="26" spans="1:23" s="94" customFormat="1" ht="14.25" thickTop="1" thickBot="1" x14ac:dyDescent="0.25">
      <c r="A26" s="498">
        <v>1</v>
      </c>
      <c r="B26" s="499"/>
      <c r="C26" s="115">
        <v>2</v>
      </c>
      <c r="D26" s="115">
        <v>3</v>
      </c>
      <c r="E26" s="115">
        <v>4</v>
      </c>
      <c r="F26" s="183" t="s">
        <v>262</v>
      </c>
    </row>
    <row r="27" spans="1:23" s="94" customFormat="1" ht="13.5" thickTop="1" x14ac:dyDescent="0.2">
      <c r="A27" s="130">
        <v>67</v>
      </c>
      <c r="B27" s="131" t="s">
        <v>281</v>
      </c>
      <c r="C27" s="345">
        <f t="shared" ref="C27:E28" si="0">C28</f>
        <v>117790</v>
      </c>
      <c r="D27" s="345">
        <f t="shared" si="0"/>
        <v>117790</v>
      </c>
      <c r="E27" s="345">
        <f t="shared" si="0"/>
        <v>112504.2</v>
      </c>
      <c r="F27" s="184">
        <f>E27/D27*100</f>
        <v>95.512522285423202</v>
      </c>
    </row>
    <row r="28" spans="1:23" s="94" customFormat="1" x14ac:dyDescent="0.2">
      <c r="A28" s="128">
        <v>671</v>
      </c>
      <c r="B28" s="129" t="s">
        <v>282</v>
      </c>
      <c r="C28" s="335">
        <f t="shared" si="0"/>
        <v>117790</v>
      </c>
      <c r="D28" s="335">
        <f t="shared" si="0"/>
        <v>117790</v>
      </c>
      <c r="E28" s="335">
        <f t="shared" si="0"/>
        <v>112504.2</v>
      </c>
      <c r="F28" s="185">
        <f>E28/D28*100</f>
        <v>95.512522285423202</v>
      </c>
    </row>
    <row r="29" spans="1:23" s="94" customFormat="1" ht="13.5" thickBot="1" x14ac:dyDescent="0.25">
      <c r="A29" s="118">
        <v>6711</v>
      </c>
      <c r="B29" s="111" t="s">
        <v>283</v>
      </c>
      <c r="C29" s="336">
        <v>117790</v>
      </c>
      <c r="D29" s="336">
        <v>117790</v>
      </c>
      <c r="E29" s="336">
        <v>112504.2</v>
      </c>
      <c r="F29" s="186">
        <f>E29/D29*100</f>
        <v>95.512522285423202</v>
      </c>
      <c r="G29" s="229"/>
    </row>
    <row r="30" spans="1:23" s="92" customFormat="1" ht="16.5" customHeight="1" thickBot="1" x14ac:dyDescent="0.25">
      <c r="A30" s="500" t="s">
        <v>287</v>
      </c>
      <c r="B30" s="501"/>
      <c r="C30" s="346">
        <f>C27</f>
        <v>117790</v>
      </c>
      <c r="D30" s="346">
        <f>D27</f>
        <v>117790</v>
      </c>
      <c r="E30" s="346">
        <f>E27</f>
        <v>112504.2</v>
      </c>
      <c r="F30" s="188">
        <f>E30/D30*100</f>
        <v>95.512522285423202</v>
      </c>
      <c r="G30" s="230"/>
    </row>
    <row r="31" spans="1:23" s="94" customFormat="1" ht="16.5" customHeight="1" thickTop="1" x14ac:dyDescent="0.2">
      <c r="A31" s="140"/>
      <c r="B31" s="141"/>
      <c r="C31" s="350"/>
      <c r="D31" s="312"/>
      <c r="E31" s="312"/>
      <c r="F31" s="189"/>
      <c r="G31" s="229"/>
    </row>
    <row r="32" spans="1:23" s="94" customFormat="1" x14ac:dyDescent="0.2">
      <c r="A32" s="108" t="s">
        <v>321</v>
      </c>
      <c r="B32" s="91"/>
      <c r="C32" s="329"/>
      <c r="D32" s="311"/>
      <c r="E32" s="311"/>
      <c r="F32" s="182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</row>
    <row r="33" spans="1:23" s="94" customFormat="1" ht="13.5" thickBot="1" x14ac:dyDescent="0.25">
      <c r="A33" s="394"/>
      <c r="B33" s="394"/>
      <c r="C33" s="394"/>
      <c r="D33" s="394"/>
      <c r="E33" s="394"/>
      <c r="F33" s="394"/>
    </row>
    <row r="34" spans="1:23" s="94" customFormat="1" ht="39.75" thickTop="1" thickBot="1" x14ac:dyDescent="0.25">
      <c r="A34" s="114" t="s">
        <v>259</v>
      </c>
      <c r="B34" s="115" t="s">
        <v>260</v>
      </c>
      <c r="C34" s="115" t="s">
        <v>357</v>
      </c>
      <c r="D34" s="115" t="s">
        <v>356</v>
      </c>
      <c r="E34" s="115" t="s">
        <v>368</v>
      </c>
      <c r="F34" s="183" t="s">
        <v>261</v>
      </c>
    </row>
    <row r="35" spans="1:23" s="94" customFormat="1" ht="14.25" thickTop="1" thickBot="1" x14ac:dyDescent="0.25">
      <c r="A35" s="498">
        <v>1</v>
      </c>
      <c r="B35" s="499"/>
      <c r="C35" s="115">
        <v>2</v>
      </c>
      <c r="D35" s="115">
        <v>3</v>
      </c>
      <c r="E35" s="115">
        <v>4</v>
      </c>
      <c r="F35" s="183" t="s">
        <v>262</v>
      </c>
    </row>
    <row r="36" spans="1:23" s="94" customFormat="1" ht="13.5" thickTop="1" x14ac:dyDescent="0.2">
      <c r="A36" s="130">
        <v>66</v>
      </c>
      <c r="B36" s="132" t="s">
        <v>277</v>
      </c>
      <c r="C36" s="345">
        <f t="shared" ref="C36:E37" si="1">C37</f>
        <v>22700</v>
      </c>
      <c r="D36" s="345">
        <f t="shared" si="1"/>
        <v>22700</v>
      </c>
      <c r="E36" s="345">
        <f t="shared" si="1"/>
        <v>15586.6</v>
      </c>
      <c r="F36" s="190">
        <f t="shared" ref="F36:F42" si="2">E36/D36*100</f>
        <v>68.663436123348021</v>
      </c>
    </row>
    <row r="37" spans="1:23" s="94" customFormat="1" x14ac:dyDescent="0.2">
      <c r="A37" s="128">
        <v>661</v>
      </c>
      <c r="B37" s="123" t="s">
        <v>278</v>
      </c>
      <c r="C37" s="335">
        <f t="shared" si="1"/>
        <v>22700</v>
      </c>
      <c r="D37" s="335">
        <f t="shared" si="1"/>
        <v>22700</v>
      </c>
      <c r="E37" s="335">
        <f t="shared" si="1"/>
        <v>15586.6</v>
      </c>
      <c r="F37" s="191">
        <f t="shared" si="2"/>
        <v>68.663436123348021</v>
      </c>
    </row>
    <row r="38" spans="1:23" s="94" customFormat="1" x14ac:dyDescent="0.2">
      <c r="A38" s="233">
        <v>6615</v>
      </c>
      <c r="B38" s="234" t="s">
        <v>279</v>
      </c>
      <c r="C38" s="339">
        <v>22700</v>
      </c>
      <c r="D38" s="339">
        <v>22700</v>
      </c>
      <c r="E38" s="339">
        <v>15586.6</v>
      </c>
      <c r="F38" s="235">
        <f t="shared" si="2"/>
        <v>68.663436123348021</v>
      </c>
    </row>
    <row r="39" spans="1:23" s="99" customFormat="1" x14ac:dyDescent="0.2">
      <c r="A39" s="231">
        <v>72</v>
      </c>
      <c r="B39" s="232" t="s">
        <v>317</v>
      </c>
      <c r="C39" s="347">
        <f t="shared" ref="C39:F40" si="3">C40</f>
        <v>0</v>
      </c>
      <c r="D39" s="347">
        <f t="shared" si="3"/>
        <v>0</v>
      </c>
      <c r="E39" s="347">
        <f t="shared" si="3"/>
        <v>0</v>
      </c>
      <c r="F39" s="244">
        <f t="shared" si="3"/>
        <v>0</v>
      </c>
      <c r="G39" s="242"/>
    </row>
    <row r="40" spans="1:23" s="99" customFormat="1" x14ac:dyDescent="0.2">
      <c r="A40" s="227">
        <v>722</v>
      </c>
      <c r="B40" s="213" t="s">
        <v>318</v>
      </c>
      <c r="C40" s="335">
        <f t="shared" si="3"/>
        <v>0</v>
      </c>
      <c r="D40" s="335">
        <f t="shared" si="3"/>
        <v>0</v>
      </c>
      <c r="E40" s="335">
        <f t="shared" si="3"/>
        <v>0</v>
      </c>
      <c r="F40" s="68">
        <f t="shared" si="3"/>
        <v>0</v>
      </c>
      <c r="G40" s="242"/>
    </row>
    <row r="41" spans="1:23" s="99" customFormat="1" ht="13.5" thickBot="1" x14ac:dyDescent="0.25">
      <c r="A41" s="228">
        <v>7227</v>
      </c>
      <c r="B41" s="214" t="s">
        <v>319</v>
      </c>
      <c r="C41" s="341">
        <v>0</v>
      </c>
      <c r="D41" s="341">
        <v>0</v>
      </c>
      <c r="E41" s="341">
        <v>0</v>
      </c>
      <c r="F41" s="217"/>
      <c r="G41" s="243"/>
    </row>
    <row r="42" spans="1:23" s="92" customFormat="1" ht="16.5" customHeight="1" thickBot="1" x14ac:dyDescent="0.25">
      <c r="A42" s="500" t="s">
        <v>288</v>
      </c>
      <c r="B42" s="501"/>
      <c r="C42" s="346">
        <f>C36+C39</f>
        <v>22700</v>
      </c>
      <c r="D42" s="346">
        <f>D36+D39</f>
        <v>22700</v>
      </c>
      <c r="E42" s="346">
        <f>E36+E39</f>
        <v>15586.6</v>
      </c>
      <c r="F42" s="188">
        <f t="shared" si="2"/>
        <v>68.663436123348021</v>
      </c>
    </row>
    <row r="43" spans="1:23" s="92" customFormat="1" ht="16.5" customHeight="1" thickTop="1" x14ac:dyDescent="0.2">
      <c r="A43" s="127"/>
      <c r="B43" s="127"/>
      <c r="C43" s="349"/>
      <c r="D43" s="313"/>
      <c r="E43" s="313"/>
      <c r="F43" s="192"/>
    </row>
    <row r="44" spans="1:23" s="94" customFormat="1" x14ac:dyDescent="0.2">
      <c r="A44" s="108" t="s">
        <v>322</v>
      </c>
      <c r="B44" s="91"/>
      <c r="C44" s="329"/>
      <c r="D44" s="311"/>
      <c r="E44" s="311"/>
      <c r="F44" s="182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</row>
    <row r="45" spans="1:23" s="94" customFormat="1" ht="13.5" thickBot="1" x14ac:dyDescent="0.25">
      <c r="A45" s="394"/>
      <c r="B45" s="394"/>
      <c r="C45" s="394"/>
      <c r="D45" s="394"/>
      <c r="E45" s="394"/>
      <c r="F45" s="394"/>
    </row>
    <row r="46" spans="1:23" s="94" customFormat="1" ht="39.75" thickTop="1" thickBot="1" x14ac:dyDescent="0.25">
      <c r="A46" s="114" t="s">
        <v>259</v>
      </c>
      <c r="B46" s="115" t="s">
        <v>260</v>
      </c>
      <c r="C46" s="115" t="s">
        <v>357</v>
      </c>
      <c r="D46" s="115" t="s">
        <v>356</v>
      </c>
      <c r="E46" s="115" t="s">
        <v>368</v>
      </c>
      <c r="F46" s="183" t="s">
        <v>261</v>
      </c>
    </row>
    <row r="47" spans="1:23" s="94" customFormat="1" ht="14.25" thickTop="1" thickBot="1" x14ac:dyDescent="0.25">
      <c r="A47" s="498">
        <v>1</v>
      </c>
      <c r="B47" s="499"/>
      <c r="C47" s="115">
        <v>2</v>
      </c>
      <c r="D47" s="115">
        <v>3</v>
      </c>
      <c r="E47" s="115">
        <v>4</v>
      </c>
      <c r="F47" s="183" t="s">
        <v>262</v>
      </c>
    </row>
    <row r="48" spans="1:23" s="94" customFormat="1" ht="13.5" thickTop="1" x14ac:dyDescent="0.2">
      <c r="A48" s="133">
        <v>64</v>
      </c>
      <c r="B48" s="132" t="s">
        <v>271</v>
      </c>
      <c r="C48" s="345">
        <f t="shared" ref="C48:E49" si="4">C49</f>
        <v>30</v>
      </c>
      <c r="D48" s="345">
        <f t="shared" si="4"/>
        <v>30</v>
      </c>
      <c r="E48" s="345">
        <f t="shared" si="4"/>
        <v>0</v>
      </c>
      <c r="F48" s="190">
        <f t="shared" ref="F48:F57" si="5">E48/D48*100</f>
        <v>0</v>
      </c>
    </row>
    <row r="49" spans="1:23" s="94" customFormat="1" x14ac:dyDescent="0.2">
      <c r="A49" s="116">
        <v>641</v>
      </c>
      <c r="B49" s="123" t="s">
        <v>272</v>
      </c>
      <c r="C49" s="335">
        <f t="shared" si="4"/>
        <v>30</v>
      </c>
      <c r="D49" s="335">
        <f t="shared" si="4"/>
        <v>30</v>
      </c>
      <c r="E49" s="335">
        <f t="shared" si="4"/>
        <v>0</v>
      </c>
      <c r="F49" s="191">
        <f t="shared" si="5"/>
        <v>0</v>
      </c>
    </row>
    <row r="50" spans="1:23" s="94" customFormat="1" x14ac:dyDescent="0.2">
      <c r="A50" s="125">
        <v>6413</v>
      </c>
      <c r="B50" s="134" t="s">
        <v>273</v>
      </c>
      <c r="C50" s="46">
        <v>30</v>
      </c>
      <c r="D50" s="46">
        <v>30</v>
      </c>
      <c r="E50" s="46">
        <v>0</v>
      </c>
      <c r="F50" s="187">
        <f t="shared" si="5"/>
        <v>0</v>
      </c>
    </row>
    <row r="51" spans="1:23" s="94" customFormat="1" ht="12.75" customHeight="1" x14ac:dyDescent="0.2">
      <c r="A51" s="135">
        <v>65</v>
      </c>
      <c r="B51" s="136" t="s">
        <v>274</v>
      </c>
      <c r="C51" s="338">
        <f t="shared" ref="C51:E52" si="6">C52</f>
        <v>45400</v>
      </c>
      <c r="D51" s="338">
        <f t="shared" si="6"/>
        <v>45400</v>
      </c>
      <c r="E51" s="338">
        <f t="shared" si="6"/>
        <v>36080.5</v>
      </c>
      <c r="F51" s="193">
        <f t="shared" si="5"/>
        <v>79.472466960352435</v>
      </c>
    </row>
    <row r="52" spans="1:23" s="94" customFormat="1" x14ac:dyDescent="0.2">
      <c r="A52" s="116">
        <v>652</v>
      </c>
      <c r="B52" s="123" t="s">
        <v>275</v>
      </c>
      <c r="C52" s="335">
        <f t="shared" si="6"/>
        <v>45400</v>
      </c>
      <c r="D52" s="335">
        <f t="shared" si="6"/>
        <v>45400</v>
      </c>
      <c r="E52" s="335">
        <f t="shared" si="6"/>
        <v>36080.5</v>
      </c>
      <c r="F52" s="191">
        <f t="shared" si="5"/>
        <v>79.472466960352435</v>
      </c>
    </row>
    <row r="53" spans="1:23" s="94" customFormat="1" x14ac:dyDescent="0.2">
      <c r="A53" s="137">
        <v>6526</v>
      </c>
      <c r="B53" s="134" t="s">
        <v>276</v>
      </c>
      <c r="C53" s="46">
        <v>45400</v>
      </c>
      <c r="D53" s="46">
        <v>45400</v>
      </c>
      <c r="E53" s="46">
        <v>36080.5</v>
      </c>
      <c r="F53" s="187">
        <f t="shared" si="5"/>
        <v>79.472466960352435</v>
      </c>
    </row>
    <row r="54" spans="1:23" s="94" customFormat="1" x14ac:dyDescent="0.2">
      <c r="A54" s="138">
        <v>68</v>
      </c>
      <c r="B54" s="139" t="s">
        <v>285</v>
      </c>
      <c r="C54" s="338">
        <f t="shared" ref="C54:E55" si="7">C55</f>
        <v>500</v>
      </c>
      <c r="D54" s="338">
        <f t="shared" si="7"/>
        <v>500</v>
      </c>
      <c r="E54" s="338">
        <f t="shared" si="7"/>
        <v>365.01</v>
      </c>
      <c r="F54" s="193">
        <f t="shared" si="5"/>
        <v>73.001999999999995</v>
      </c>
    </row>
    <row r="55" spans="1:23" s="94" customFormat="1" x14ac:dyDescent="0.2">
      <c r="A55" s="116">
        <v>683</v>
      </c>
      <c r="B55" s="123" t="s">
        <v>286</v>
      </c>
      <c r="C55" s="335">
        <f t="shared" si="7"/>
        <v>500</v>
      </c>
      <c r="D55" s="335">
        <f t="shared" si="7"/>
        <v>500</v>
      </c>
      <c r="E55" s="335">
        <f t="shared" si="7"/>
        <v>365.01</v>
      </c>
      <c r="F55" s="191">
        <f t="shared" si="5"/>
        <v>73.001999999999995</v>
      </c>
    </row>
    <row r="56" spans="1:23" s="94" customFormat="1" ht="13.5" thickBot="1" x14ac:dyDescent="0.25">
      <c r="A56" s="119">
        <v>6831</v>
      </c>
      <c r="B56" s="109" t="s">
        <v>286</v>
      </c>
      <c r="C56" s="336">
        <v>500</v>
      </c>
      <c r="D56" s="336">
        <v>500</v>
      </c>
      <c r="E56" s="336">
        <v>365.01</v>
      </c>
      <c r="F56" s="186">
        <f t="shared" si="5"/>
        <v>73.001999999999995</v>
      </c>
    </row>
    <row r="57" spans="1:23" s="92" customFormat="1" ht="16.5" customHeight="1" thickBot="1" x14ac:dyDescent="0.25">
      <c r="A57" s="500" t="s">
        <v>289</v>
      </c>
      <c r="B57" s="501"/>
      <c r="C57" s="346">
        <f>C48+C51+C54</f>
        <v>45930</v>
      </c>
      <c r="D57" s="346">
        <f>D48+D51+D54</f>
        <v>45930</v>
      </c>
      <c r="E57" s="346">
        <f>E48+E51+E54</f>
        <v>36445.51</v>
      </c>
      <c r="F57" s="188">
        <f t="shared" si="5"/>
        <v>79.350119747441767</v>
      </c>
    </row>
    <row r="58" spans="1:23" s="92" customFormat="1" ht="16.5" customHeight="1" thickTop="1" x14ac:dyDescent="0.2">
      <c r="A58" s="127"/>
      <c r="B58" s="127"/>
      <c r="C58" s="349"/>
      <c r="D58" s="313"/>
      <c r="E58" s="313"/>
      <c r="F58" s="192"/>
    </row>
    <row r="59" spans="1:23" s="94" customFormat="1" x14ac:dyDescent="0.2">
      <c r="A59" s="108" t="s">
        <v>323</v>
      </c>
      <c r="B59" s="91"/>
      <c r="C59" s="329"/>
      <c r="D59" s="311"/>
      <c r="E59" s="311"/>
      <c r="F59" s="182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</row>
    <row r="60" spans="1:23" s="94" customFormat="1" ht="13.5" thickBot="1" x14ac:dyDescent="0.25">
      <c r="A60" s="394"/>
      <c r="B60" s="394"/>
      <c r="C60" s="394"/>
      <c r="D60" s="394"/>
      <c r="E60" s="394"/>
      <c r="F60" s="394"/>
    </row>
    <row r="61" spans="1:23" s="94" customFormat="1" ht="39.75" thickTop="1" thickBot="1" x14ac:dyDescent="0.25">
      <c r="A61" s="114" t="s">
        <v>259</v>
      </c>
      <c r="B61" s="115" t="s">
        <v>260</v>
      </c>
      <c r="C61" s="115" t="s">
        <v>357</v>
      </c>
      <c r="D61" s="115" t="s">
        <v>356</v>
      </c>
      <c r="E61" s="115" t="s">
        <v>368</v>
      </c>
      <c r="F61" s="183" t="s">
        <v>261</v>
      </c>
    </row>
    <row r="62" spans="1:23" s="94" customFormat="1" ht="14.25" thickTop="1" thickBot="1" x14ac:dyDescent="0.25">
      <c r="A62" s="498">
        <v>1</v>
      </c>
      <c r="B62" s="499"/>
      <c r="C62" s="115">
        <v>2</v>
      </c>
      <c r="D62" s="115">
        <v>3</v>
      </c>
      <c r="E62" s="115">
        <v>4</v>
      </c>
      <c r="F62" s="183" t="s">
        <v>262</v>
      </c>
    </row>
    <row r="63" spans="1:23" s="94" customFormat="1" ht="13.5" thickTop="1" x14ac:dyDescent="0.2">
      <c r="A63" s="133">
        <v>63</v>
      </c>
      <c r="B63" s="132" t="s">
        <v>263</v>
      </c>
      <c r="C63" s="345">
        <f>C64+C67+C69+C72</f>
        <v>1867278</v>
      </c>
      <c r="D63" s="345">
        <f>D64+D67+D69+D72</f>
        <v>1867278</v>
      </c>
      <c r="E63" s="345">
        <f>E64+E67+E69+E72</f>
        <v>1842994.62</v>
      </c>
      <c r="F63" s="190">
        <f t="shared" ref="F63:F74" si="8">E63/D63*100</f>
        <v>98.699530546603128</v>
      </c>
    </row>
    <row r="64" spans="1:23" s="94" customFormat="1" x14ac:dyDescent="0.2">
      <c r="A64" s="128">
        <v>632</v>
      </c>
      <c r="B64" s="123" t="s">
        <v>264</v>
      </c>
      <c r="C64" s="335">
        <f>C65+C66</f>
        <v>10000</v>
      </c>
      <c r="D64" s="335">
        <f>D65+D66</f>
        <v>10000</v>
      </c>
      <c r="E64" s="335">
        <f>E65+E66</f>
        <v>0</v>
      </c>
      <c r="F64" s="191">
        <f t="shared" si="8"/>
        <v>0</v>
      </c>
    </row>
    <row r="65" spans="1:23" s="94" customFormat="1" x14ac:dyDescent="0.2">
      <c r="A65" s="118">
        <v>6321</v>
      </c>
      <c r="B65" s="109" t="s">
        <v>265</v>
      </c>
      <c r="C65" s="336">
        <v>10000</v>
      </c>
      <c r="D65" s="336">
        <v>10000</v>
      </c>
      <c r="E65" s="336">
        <v>0</v>
      </c>
      <c r="F65" s="186">
        <f t="shared" si="8"/>
        <v>0</v>
      </c>
    </row>
    <row r="66" spans="1:23" s="99" customFormat="1" x14ac:dyDescent="0.2">
      <c r="A66" s="118">
        <v>6322</v>
      </c>
      <c r="B66" s="109" t="s">
        <v>347</v>
      </c>
      <c r="C66" s="336">
        <v>0</v>
      </c>
      <c r="D66" s="336">
        <v>0</v>
      </c>
      <c r="E66" s="336">
        <v>0</v>
      </c>
      <c r="F66" s="186" t="e">
        <f>E66/D66*100</f>
        <v>#DIV/0!</v>
      </c>
    </row>
    <row r="67" spans="1:23" s="94" customFormat="1" x14ac:dyDescent="0.2">
      <c r="A67" s="117">
        <v>634</v>
      </c>
      <c r="B67" s="112" t="s">
        <v>266</v>
      </c>
      <c r="C67" s="337">
        <f>C68</f>
        <v>9000</v>
      </c>
      <c r="D67" s="337">
        <f>D68</f>
        <v>9000</v>
      </c>
      <c r="E67" s="337">
        <f>E68</f>
        <v>20561.400000000001</v>
      </c>
      <c r="F67" s="194">
        <f t="shared" si="8"/>
        <v>228.46</v>
      </c>
    </row>
    <row r="68" spans="1:23" s="94" customFormat="1" x14ac:dyDescent="0.2">
      <c r="A68" s="119">
        <v>6341</v>
      </c>
      <c r="B68" s="109" t="s">
        <v>267</v>
      </c>
      <c r="C68" s="336">
        <v>9000</v>
      </c>
      <c r="D68" s="336">
        <v>9000</v>
      </c>
      <c r="E68" s="336">
        <v>20561.400000000001</v>
      </c>
      <c r="F68" s="186">
        <f t="shared" si="8"/>
        <v>228.46</v>
      </c>
    </row>
    <row r="69" spans="1:23" s="94" customFormat="1" x14ac:dyDescent="0.2">
      <c r="A69" s="117">
        <v>636</v>
      </c>
      <c r="B69" s="112" t="s">
        <v>268</v>
      </c>
      <c r="C69" s="337">
        <f>C70+C71</f>
        <v>1826778</v>
      </c>
      <c r="D69" s="337">
        <f>D70+D71</f>
        <v>1826778</v>
      </c>
      <c r="E69" s="337">
        <f>E70+E71</f>
        <v>1801479.35</v>
      </c>
      <c r="F69" s="194">
        <f t="shared" si="8"/>
        <v>98.615121815568187</v>
      </c>
    </row>
    <row r="70" spans="1:23" s="94" customFormat="1" x14ac:dyDescent="0.2">
      <c r="A70" s="119">
        <v>6361</v>
      </c>
      <c r="B70" s="109" t="s">
        <v>269</v>
      </c>
      <c r="C70" s="336">
        <v>1816778</v>
      </c>
      <c r="D70" s="336">
        <v>1816778</v>
      </c>
      <c r="E70" s="336">
        <v>1799095.86</v>
      </c>
      <c r="F70" s="186">
        <f t="shared" si="8"/>
        <v>99.026730838880709</v>
      </c>
    </row>
    <row r="71" spans="1:23" s="94" customFormat="1" x14ac:dyDescent="0.2">
      <c r="A71" s="119">
        <v>6362</v>
      </c>
      <c r="B71" s="109" t="s">
        <v>270</v>
      </c>
      <c r="C71" s="336">
        <v>10000</v>
      </c>
      <c r="D71" s="336">
        <v>10000</v>
      </c>
      <c r="E71" s="336">
        <v>2383.4899999999998</v>
      </c>
      <c r="F71" s="186">
        <f t="shared" si="8"/>
        <v>23.834899999999998</v>
      </c>
    </row>
    <row r="72" spans="1:23" s="94" customFormat="1" x14ac:dyDescent="0.2">
      <c r="A72" s="117">
        <v>639</v>
      </c>
      <c r="B72" s="112" t="s">
        <v>205</v>
      </c>
      <c r="C72" s="337">
        <f>C73</f>
        <v>21500</v>
      </c>
      <c r="D72" s="337">
        <f>D73</f>
        <v>21500</v>
      </c>
      <c r="E72" s="337">
        <f>E73</f>
        <v>20953.87</v>
      </c>
      <c r="F72" s="194">
        <f t="shared" si="8"/>
        <v>97.459860465116279</v>
      </c>
    </row>
    <row r="73" spans="1:23" s="94" customFormat="1" ht="12.75" customHeight="1" thickBot="1" x14ac:dyDescent="0.25">
      <c r="A73" s="120">
        <v>6393</v>
      </c>
      <c r="B73" s="124" t="s">
        <v>206</v>
      </c>
      <c r="C73" s="336">
        <v>21500</v>
      </c>
      <c r="D73" s="336">
        <v>21500</v>
      </c>
      <c r="E73" s="336">
        <v>20953.87</v>
      </c>
      <c r="F73" s="186">
        <f t="shared" si="8"/>
        <v>97.459860465116279</v>
      </c>
    </row>
    <row r="74" spans="1:23" s="92" customFormat="1" ht="16.5" customHeight="1" thickBot="1" x14ac:dyDescent="0.25">
      <c r="A74" s="500" t="s">
        <v>290</v>
      </c>
      <c r="B74" s="501"/>
      <c r="C74" s="346">
        <f>C63</f>
        <v>1867278</v>
      </c>
      <c r="D74" s="346">
        <f>D63</f>
        <v>1867278</v>
      </c>
      <c r="E74" s="346">
        <f>E63</f>
        <v>1842994.62</v>
      </c>
      <c r="F74" s="188">
        <f t="shared" si="8"/>
        <v>98.699530546603128</v>
      </c>
    </row>
    <row r="75" spans="1:23" s="92" customFormat="1" ht="16.5" customHeight="1" thickTop="1" x14ac:dyDescent="0.2">
      <c r="A75" s="142"/>
      <c r="B75" s="142"/>
      <c r="C75" s="348"/>
      <c r="D75" s="314"/>
      <c r="E75" s="314"/>
      <c r="F75" s="195"/>
    </row>
    <row r="76" spans="1:23" s="94" customFormat="1" x14ac:dyDescent="0.2">
      <c r="A76" s="108" t="s">
        <v>324</v>
      </c>
      <c r="B76" s="91"/>
      <c r="C76" s="329"/>
      <c r="D76" s="311"/>
      <c r="E76" s="311"/>
      <c r="F76" s="182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</row>
    <row r="77" spans="1:23" s="94" customFormat="1" ht="13.5" thickBot="1" x14ac:dyDescent="0.25">
      <c r="A77" s="394"/>
      <c r="B77" s="394"/>
      <c r="C77" s="394"/>
      <c r="D77" s="394"/>
      <c r="E77" s="394"/>
      <c r="F77" s="394"/>
    </row>
    <row r="78" spans="1:23" s="94" customFormat="1" ht="39.75" thickTop="1" thickBot="1" x14ac:dyDescent="0.25">
      <c r="A78" s="114" t="s">
        <v>259</v>
      </c>
      <c r="B78" s="115" t="s">
        <v>260</v>
      </c>
      <c r="C78" s="115" t="s">
        <v>357</v>
      </c>
      <c r="D78" s="115" t="s">
        <v>356</v>
      </c>
      <c r="E78" s="115" t="s">
        <v>368</v>
      </c>
      <c r="F78" s="183" t="s">
        <v>261</v>
      </c>
    </row>
    <row r="79" spans="1:23" s="94" customFormat="1" ht="14.25" thickTop="1" thickBot="1" x14ac:dyDescent="0.25">
      <c r="A79" s="498">
        <v>1</v>
      </c>
      <c r="B79" s="499"/>
      <c r="C79" s="115">
        <v>2</v>
      </c>
      <c r="D79" s="115">
        <v>3</v>
      </c>
      <c r="E79" s="115">
        <v>4</v>
      </c>
      <c r="F79" s="183" t="s">
        <v>262</v>
      </c>
    </row>
    <row r="80" spans="1:23" s="94" customFormat="1" ht="13.5" thickTop="1" x14ac:dyDescent="0.2">
      <c r="A80" s="117">
        <v>663</v>
      </c>
      <c r="B80" s="112" t="s">
        <v>280</v>
      </c>
      <c r="C80" s="337">
        <f>C81+C82</f>
        <v>4160</v>
      </c>
      <c r="D80" s="337">
        <f>D81+D82</f>
        <v>4160</v>
      </c>
      <c r="E80" s="337">
        <f>E81+E82</f>
        <v>1922.84</v>
      </c>
      <c r="F80" s="194">
        <f>E80/D80*100</f>
        <v>46.222115384615378</v>
      </c>
    </row>
    <row r="81" spans="1:23" s="94" customFormat="1" x14ac:dyDescent="0.2">
      <c r="A81" s="119">
        <v>6631</v>
      </c>
      <c r="B81" s="109" t="s">
        <v>185</v>
      </c>
      <c r="C81" s="336">
        <v>4160</v>
      </c>
      <c r="D81" s="336">
        <v>4160</v>
      </c>
      <c r="E81" s="336">
        <v>1922.84</v>
      </c>
      <c r="F81" s="186">
        <f>E81/D81*100</f>
        <v>46.222115384615378</v>
      </c>
    </row>
    <row r="82" spans="1:23" s="94" customFormat="1" ht="13.5" thickBot="1" x14ac:dyDescent="0.25">
      <c r="A82" s="119">
        <v>6632</v>
      </c>
      <c r="B82" s="109" t="s">
        <v>186</v>
      </c>
      <c r="C82" s="336">
        <v>0</v>
      </c>
      <c r="D82" s="336">
        <v>0</v>
      </c>
      <c r="E82" s="336">
        <v>0</v>
      </c>
      <c r="F82" s="186"/>
    </row>
    <row r="83" spans="1:23" s="92" customFormat="1" ht="16.5" customHeight="1" thickBot="1" x14ac:dyDescent="0.25">
      <c r="A83" s="500" t="s">
        <v>291</v>
      </c>
      <c r="B83" s="501"/>
      <c r="C83" s="346">
        <f>C80</f>
        <v>4160</v>
      </c>
      <c r="D83" s="346">
        <f>D80</f>
        <v>4160</v>
      </c>
      <c r="E83" s="346">
        <f>E80</f>
        <v>1922.84</v>
      </c>
      <c r="F83" s="188">
        <f>E83/D83*100</f>
        <v>46.222115384615378</v>
      </c>
    </row>
    <row r="84" spans="1:23" s="92" customFormat="1" ht="16.5" customHeight="1" thickTop="1" x14ac:dyDescent="0.2">
      <c r="A84" s="142"/>
      <c r="B84" s="142"/>
      <c r="C84" s="348"/>
      <c r="D84" s="314"/>
      <c r="E84" s="314"/>
      <c r="F84" s="195"/>
    </row>
    <row r="85" spans="1:23" s="92" customFormat="1" ht="16.5" customHeight="1" x14ac:dyDescent="0.2">
      <c r="A85" s="502" t="s">
        <v>297</v>
      </c>
      <c r="B85" s="502"/>
      <c r="C85" s="349"/>
      <c r="D85" s="313"/>
      <c r="E85" s="313"/>
      <c r="F85" s="192"/>
    </row>
    <row r="86" spans="1:23" s="92" customFormat="1" ht="12.75" customHeight="1" x14ac:dyDescent="0.2">
      <c r="A86" s="127"/>
      <c r="B86" s="127"/>
      <c r="C86" s="349"/>
      <c r="D86" s="313"/>
      <c r="E86" s="313"/>
      <c r="F86" s="192"/>
    </row>
    <row r="87" spans="1:23" s="94" customFormat="1" x14ac:dyDescent="0.2">
      <c r="A87" s="108" t="s">
        <v>325</v>
      </c>
      <c r="B87" s="91"/>
      <c r="C87" s="329"/>
      <c r="D87" s="311"/>
      <c r="E87" s="311"/>
      <c r="F87" s="182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</row>
    <row r="88" spans="1:23" s="94" customFormat="1" ht="13.5" thickBot="1" x14ac:dyDescent="0.25">
      <c r="A88" s="394"/>
      <c r="B88" s="394"/>
      <c r="C88" s="394"/>
      <c r="D88" s="394"/>
      <c r="E88" s="394"/>
      <c r="F88" s="394"/>
    </row>
    <row r="89" spans="1:23" s="94" customFormat="1" ht="39.75" thickTop="1" thickBot="1" x14ac:dyDescent="0.25">
      <c r="A89" s="114" t="s">
        <v>259</v>
      </c>
      <c r="B89" s="115" t="s">
        <v>260</v>
      </c>
      <c r="C89" s="115" t="s">
        <v>357</v>
      </c>
      <c r="D89" s="115" t="s">
        <v>356</v>
      </c>
      <c r="E89" s="115" t="s">
        <v>368</v>
      </c>
      <c r="F89" s="183" t="s">
        <v>261</v>
      </c>
    </row>
    <row r="90" spans="1:23" s="94" customFormat="1" ht="14.25" thickTop="1" thickBot="1" x14ac:dyDescent="0.25">
      <c r="A90" s="498">
        <v>1</v>
      </c>
      <c r="B90" s="499"/>
      <c r="C90" s="115">
        <v>2</v>
      </c>
      <c r="D90" s="115">
        <v>3</v>
      </c>
      <c r="E90" s="115">
        <v>4</v>
      </c>
      <c r="F90" s="183" t="s">
        <v>262</v>
      </c>
    </row>
    <row r="91" spans="1:23" s="94" customFormat="1" ht="13.5" thickTop="1" x14ac:dyDescent="0.2">
      <c r="A91" s="130">
        <v>92</v>
      </c>
      <c r="B91" s="132" t="s">
        <v>293</v>
      </c>
      <c r="C91" s="345">
        <f>C92</f>
        <v>9933</v>
      </c>
      <c r="D91" s="345">
        <f>D92</f>
        <v>9933</v>
      </c>
      <c r="E91" s="345">
        <f>E92</f>
        <v>4000</v>
      </c>
      <c r="F91" s="190">
        <f>E91/D91*100</f>
        <v>40.269807711668179</v>
      </c>
    </row>
    <row r="92" spans="1:23" s="94" customFormat="1" x14ac:dyDescent="0.2">
      <c r="A92" s="128">
        <v>922</v>
      </c>
      <c r="B92" s="123" t="s">
        <v>294</v>
      </c>
      <c r="C92" s="335">
        <f>C93+C94</f>
        <v>9933</v>
      </c>
      <c r="D92" s="335">
        <f>D93+D94</f>
        <v>9933</v>
      </c>
      <c r="E92" s="335">
        <f>E93+E94</f>
        <v>4000</v>
      </c>
      <c r="F92" s="191">
        <f>E92/D92*100</f>
        <v>40.269807711668179</v>
      </c>
    </row>
    <row r="93" spans="1:23" s="94" customFormat="1" x14ac:dyDescent="0.2">
      <c r="A93" s="119">
        <v>92211</v>
      </c>
      <c r="B93" s="109" t="s">
        <v>292</v>
      </c>
      <c r="C93" s="336">
        <v>4000</v>
      </c>
      <c r="D93" s="336">
        <v>4000</v>
      </c>
      <c r="E93" s="336">
        <v>4000</v>
      </c>
      <c r="F93" s="186">
        <f>E93/D93*100</f>
        <v>100</v>
      </c>
    </row>
    <row r="94" spans="1:23" s="99" customFormat="1" ht="13.5" thickBot="1" x14ac:dyDescent="0.25">
      <c r="A94" s="119">
        <v>92212</v>
      </c>
      <c r="B94" s="109" t="s">
        <v>339</v>
      </c>
      <c r="C94" s="336">
        <v>5933</v>
      </c>
      <c r="D94" s="336">
        <v>5933</v>
      </c>
      <c r="E94" s="336">
        <v>0</v>
      </c>
      <c r="F94" s="186">
        <f>E94/D94*100</f>
        <v>0</v>
      </c>
    </row>
    <row r="95" spans="1:23" s="92" customFormat="1" ht="16.5" customHeight="1" thickBot="1" x14ac:dyDescent="0.25">
      <c r="A95" s="500" t="s">
        <v>295</v>
      </c>
      <c r="B95" s="501"/>
      <c r="C95" s="346">
        <f>C91</f>
        <v>9933</v>
      </c>
      <c r="D95" s="346">
        <f>D91</f>
        <v>9933</v>
      </c>
      <c r="E95" s="346">
        <f>E91</f>
        <v>4000</v>
      </c>
      <c r="F95" s="188">
        <f>E95/D95*100</f>
        <v>40.269807711668179</v>
      </c>
    </row>
    <row r="96" spans="1:23" s="92" customFormat="1" ht="16.5" customHeight="1" thickTop="1" x14ac:dyDescent="0.2">
      <c r="A96" s="127"/>
      <c r="B96" s="127"/>
      <c r="C96" s="349"/>
      <c r="D96" s="313"/>
      <c r="E96" s="313"/>
      <c r="F96" s="192"/>
    </row>
    <row r="97" spans="1:23" s="94" customFormat="1" x14ac:dyDescent="0.2">
      <c r="A97" s="108" t="s">
        <v>326</v>
      </c>
      <c r="B97" s="91"/>
      <c r="C97" s="329"/>
      <c r="D97" s="311"/>
      <c r="E97" s="311"/>
      <c r="F97" s="182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</row>
    <row r="98" spans="1:23" s="94" customFormat="1" ht="13.5" thickBot="1" x14ac:dyDescent="0.25">
      <c r="A98" s="394"/>
      <c r="B98" s="394"/>
      <c r="C98" s="394"/>
      <c r="D98" s="394"/>
      <c r="E98" s="394"/>
      <c r="F98" s="394"/>
    </row>
    <row r="99" spans="1:23" s="94" customFormat="1" ht="39.75" thickTop="1" thickBot="1" x14ac:dyDescent="0.25">
      <c r="A99" s="114" t="s">
        <v>259</v>
      </c>
      <c r="B99" s="115" t="s">
        <v>260</v>
      </c>
      <c r="C99" s="115" t="s">
        <v>357</v>
      </c>
      <c r="D99" s="115" t="s">
        <v>356</v>
      </c>
      <c r="E99" s="115" t="s">
        <v>368</v>
      </c>
      <c r="F99" s="183" t="s">
        <v>261</v>
      </c>
    </row>
    <row r="100" spans="1:23" s="94" customFormat="1" ht="14.25" thickTop="1" thickBot="1" x14ac:dyDescent="0.25">
      <c r="A100" s="498">
        <v>1</v>
      </c>
      <c r="B100" s="499"/>
      <c r="C100" s="115">
        <v>2</v>
      </c>
      <c r="D100" s="115">
        <v>3</v>
      </c>
      <c r="E100" s="115">
        <v>4</v>
      </c>
      <c r="F100" s="183" t="s">
        <v>262</v>
      </c>
    </row>
    <row r="101" spans="1:23" s="94" customFormat="1" ht="13.5" thickTop="1" x14ac:dyDescent="0.2">
      <c r="A101" s="130">
        <v>92</v>
      </c>
      <c r="B101" s="132" t="s">
        <v>293</v>
      </c>
      <c r="C101" s="345">
        <f>C102</f>
        <v>33629</v>
      </c>
      <c r="D101" s="345">
        <f>D102</f>
        <v>33629</v>
      </c>
      <c r="E101" s="345">
        <f>E102</f>
        <v>16036.460000000001</v>
      </c>
      <c r="F101" s="190">
        <f>E101/D101*100</f>
        <v>47.686401617651434</v>
      </c>
    </row>
    <row r="102" spans="1:23" s="94" customFormat="1" x14ac:dyDescent="0.2">
      <c r="A102" s="128">
        <v>922</v>
      </c>
      <c r="B102" s="123" t="s">
        <v>294</v>
      </c>
      <c r="C102" s="335">
        <f>C103+C104</f>
        <v>33629</v>
      </c>
      <c r="D102" s="335">
        <f>D103+D104</f>
        <v>33629</v>
      </c>
      <c r="E102" s="335">
        <f>E103+E104</f>
        <v>16036.460000000001</v>
      </c>
      <c r="F102" s="191">
        <f>E102/D102*100</f>
        <v>47.686401617651434</v>
      </c>
    </row>
    <row r="103" spans="1:23" s="94" customFormat="1" x14ac:dyDescent="0.2">
      <c r="A103" s="119">
        <v>92211</v>
      </c>
      <c r="B103" s="109" t="s">
        <v>292</v>
      </c>
      <c r="C103" s="336">
        <v>26481</v>
      </c>
      <c r="D103" s="336">
        <v>26481</v>
      </c>
      <c r="E103" s="336">
        <v>11875.78</v>
      </c>
      <c r="F103" s="186">
        <f>E103/D103*100</f>
        <v>44.846418186624376</v>
      </c>
    </row>
    <row r="104" spans="1:23" s="99" customFormat="1" ht="13.5" thickBot="1" x14ac:dyDescent="0.25">
      <c r="A104" s="119">
        <v>92212</v>
      </c>
      <c r="B104" s="109" t="s">
        <v>339</v>
      </c>
      <c r="C104" s="336">
        <v>7148</v>
      </c>
      <c r="D104" s="336">
        <v>7148</v>
      </c>
      <c r="E104" s="336">
        <v>4160.68</v>
      </c>
      <c r="F104" s="186">
        <f>E104/D104*100</f>
        <v>58.207610520425298</v>
      </c>
    </row>
    <row r="105" spans="1:23" s="92" customFormat="1" ht="16.5" customHeight="1" thickBot="1" x14ac:dyDescent="0.25">
      <c r="A105" s="500" t="s">
        <v>296</v>
      </c>
      <c r="B105" s="501"/>
      <c r="C105" s="346">
        <f>C101</f>
        <v>33629</v>
      </c>
      <c r="D105" s="346">
        <f>D101</f>
        <v>33629</v>
      </c>
      <c r="E105" s="346">
        <f>E101</f>
        <v>16036.460000000001</v>
      </c>
      <c r="F105" s="188">
        <f>E105/D105*100</f>
        <v>47.686401617651434</v>
      </c>
    </row>
    <row r="106" spans="1:23" s="92" customFormat="1" ht="16.5" customHeight="1" thickTop="1" x14ac:dyDescent="0.2">
      <c r="A106" s="127"/>
      <c r="B106" s="127"/>
      <c r="C106" s="349"/>
      <c r="D106" s="313"/>
      <c r="E106" s="313"/>
      <c r="F106" s="192"/>
    </row>
    <row r="107" spans="1:23" s="94" customFormat="1" x14ac:dyDescent="0.2">
      <c r="A107" s="108" t="s">
        <v>327</v>
      </c>
      <c r="B107" s="91"/>
      <c r="C107" s="329"/>
      <c r="D107" s="311"/>
      <c r="E107" s="311"/>
      <c r="F107" s="182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</row>
    <row r="108" spans="1:23" s="94" customFormat="1" ht="13.5" thickBot="1" x14ac:dyDescent="0.25">
      <c r="A108" s="394"/>
      <c r="B108" s="394"/>
      <c r="C108" s="394"/>
      <c r="D108" s="394"/>
      <c r="E108" s="394"/>
      <c r="F108" s="394"/>
    </row>
    <row r="109" spans="1:23" s="94" customFormat="1" ht="39.75" thickTop="1" thickBot="1" x14ac:dyDescent="0.25">
      <c r="A109" s="114" t="s">
        <v>259</v>
      </c>
      <c r="B109" s="115" t="s">
        <v>260</v>
      </c>
      <c r="C109" s="115" t="s">
        <v>357</v>
      </c>
      <c r="D109" s="115" t="s">
        <v>356</v>
      </c>
      <c r="E109" s="115" t="s">
        <v>368</v>
      </c>
      <c r="F109" s="183" t="s">
        <v>261</v>
      </c>
    </row>
    <row r="110" spans="1:23" s="94" customFormat="1" ht="14.25" thickTop="1" thickBot="1" x14ac:dyDescent="0.25">
      <c r="A110" s="498">
        <v>1</v>
      </c>
      <c r="B110" s="499"/>
      <c r="C110" s="115">
        <v>2</v>
      </c>
      <c r="D110" s="115">
        <v>3</v>
      </c>
      <c r="E110" s="115">
        <v>4</v>
      </c>
      <c r="F110" s="183" t="s">
        <v>262</v>
      </c>
    </row>
    <row r="111" spans="1:23" s="94" customFormat="1" ht="13.5" thickTop="1" x14ac:dyDescent="0.2">
      <c r="A111" s="130">
        <v>92</v>
      </c>
      <c r="B111" s="132" t="s">
        <v>293</v>
      </c>
      <c r="C111" s="345">
        <f t="shared" ref="C111:E111" si="9">C112</f>
        <v>2528</v>
      </c>
      <c r="D111" s="345">
        <f t="shared" si="9"/>
        <v>2528</v>
      </c>
      <c r="E111" s="345">
        <f t="shared" si="9"/>
        <v>891.67</v>
      </c>
      <c r="F111" s="190">
        <f t="shared" ref="F111:F115" si="10">E111/D111*100</f>
        <v>35.271756329113927</v>
      </c>
    </row>
    <row r="112" spans="1:23" s="94" customFormat="1" x14ac:dyDescent="0.2">
      <c r="A112" s="128">
        <v>922</v>
      </c>
      <c r="B112" s="123" t="s">
        <v>294</v>
      </c>
      <c r="C112" s="335">
        <f>C113+C114</f>
        <v>2528</v>
      </c>
      <c r="D112" s="335">
        <f t="shared" ref="D112:E112" si="11">D113+D114</f>
        <v>2528</v>
      </c>
      <c r="E112" s="335">
        <f t="shared" si="11"/>
        <v>891.67</v>
      </c>
      <c r="F112" s="191">
        <f t="shared" si="10"/>
        <v>35.271756329113927</v>
      </c>
    </row>
    <row r="113" spans="1:23" s="94" customFormat="1" x14ac:dyDescent="0.2">
      <c r="A113" s="119">
        <v>92211</v>
      </c>
      <c r="B113" s="109" t="s">
        <v>292</v>
      </c>
      <c r="C113" s="336">
        <v>1042</v>
      </c>
      <c r="D113" s="336">
        <v>1042</v>
      </c>
      <c r="E113" s="336">
        <v>891.67</v>
      </c>
      <c r="F113" s="186">
        <f t="shared" si="10"/>
        <v>85.572936660268709</v>
      </c>
    </row>
    <row r="114" spans="1:23" s="99" customFormat="1" ht="13.5" thickBot="1" x14ac:dyDescent="0.25">
      <c r="A114" s="119">
        <v>92212</v>
      </c>
      <c r="B114" s="109" t="s">
        <v>339</v>
      </c>
      <c r="C114" s="336">
        <v>1486</v>
      </c>
      <c r="D114" s="336">
        <v>1486</v>
      </c>
      <c r="E114" s="336">
        <v>0</v>
      </c>
      <c r="F114" s="186">
        <f t="shared" si="10"/>
        <v>0</v>
      </c>
    </row>
    <row r="115" spans="1:23" s="92" customFormat="1" ht="16.5" customHeight="1" thickBot="1" x14ac:dyDescent="0.25">
      <c r="A115" s="500" t="s">
        <v>298</v>
      </c>
      <c r="B115" s="501"/>
      <c r="C115" s="346">
        <f>C111</f>
        <v>2528</v>
      </c>
      <c r="D115" s="346">
        <f>D111</f>
        <v>2528</v>
      </c>
      <c r="E115" s="346">
        <f>E111</f>
        <v>891.67</v>
      </c>
      <c r="F115" s="188">
        <f t="shared" si="10"/>
        <v>35.271756329113927</v>
      </c>
    </row>
    <row r="116" spans="1:23" s="209" customFormat="1" ht="16.5" customHeight="1" thickTop="1" x14ac:dyDescent="0.2">
      <c r="A116" s="210"/>
      <c r="B116" s="210"/>
      <c r="C116" s="349"/>
      <c r="D116" s="313"/>
      <c r="E116" s="313"/>
      <c r="F116" s="192"/>
    </row>
    <row r="117" spans="1:23" s="99" customFormat="1" x14ac:dyDescent="0.2">
      <c r="A117" s="108" t="s">
        <v>328</v>
      </c>
      <c r="B117" s="208"/>
      <c r="C117" s="329"/>
      <c r="D117" s="311"/>
      <c r="E117" s="311"/>
      <c r="F117" s="182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</row>
    <row r="118" spans="1:23" s="99" customFormat="1" ht="13.5" thickBot="1" x14ac:dyDescent="0.25">
      <c r="A118" s="394"/>
      <c r="B118" s="394"/>
      <c r="C118" s="394"/>
      <c r="D118" s="394"/>
      <c r="E118" s="394"/>
      <c r="F118" s="394"/>
    </row>
    <row r="119" spans="1:23" s="99" customFormat="1" ht="39.75" thickTop="1" thickBot="1" x14ac:dyDescent="0.25">
      <c r="A119" s="114" t="s">
        <v>259</v>
      </c>
      <c r="B119" s="115" t="s">
        <v>260</v>
      </c>
      <c r="C119" s="115" t="s">
        <v>357</v>
      </c>
      <c r="D119" s="115" t="s">
        <v>356</v>
      </c>
      <c r="E119" s="115" t="s">
        <v>368</v>
      </c>
      <c r="F119" s="183" t="s">
        <v>261</v>
      </c>
    </row>
    <row r="120" spans="1:23" s="99" customFormat="1" ht="14.25" thickTop="1" thickBot="1" x14ac:dyDescent="0.25">
      <c r="A120" s="498">
        <v>1</v>
      </c>
      <c r="B120" s="499"/>
      <c r="C120" s="115">
        <v>2</v>
      </c>
      <c r="D120" s="115">
        <v>3</v>
      </c>
      <c r="E120" s="115">
        <v>4</v>
      </c>
      <c r="F120" s="183" t="s">
        <v>262</v>
      </c>
    </row>
    <row r="121" spans="1:23" s="99" customFormat="1" ht="13.5" thickTop="1" x14ac:dyDescent="0.2">
      <c r="A121" s="130">
        <v>92</v>
      </c>
      <c r="B121" s="132" t="s">
        <v>293</v>
      </c>
      <c r="C121" s="345">
        <f t="shared" ref="C121:E122" si="12">C122</f>
        <v>275</v>
      </c>
      <c r="D121" s="345">
        <f t="shared" si="12"/>
        <v>275</v>
      </c>
      <c r="E121" s="345">
        <f t="shared" si="12"/>
        <v>0</v>
      </c>
      <c r="F121" s="190">
        <f t="shared" ref="F121:F127" si="13">E121/D121*100</f>
        <v>0</v>
      </c>
    </row>
    <row r="122" spans="1:23" s="99" customFormat="1" x14ac:dyDescent="0.2">
      <c r="A122" s="128">
        <v>922</v>
      </c>
      <c r="B122" s="123" t="s">
        <v>294</v>
      </c>
      <c r="C122" s="335">
        <f t="shared" si="12"/>
        <v>275</v>
      </c>
      <c r="D122" s="335">
        <f t="shared" si="12"/>
        <v>275</v>
      </c>
      <c r="E122" s="335">
        <f t="shared" si="12"/>
        <v>0</v>
      </c>
      <c r="F122" s="191">
        <f t="shared" si="13"/>
        <v>0</v>
      </c>
    </row>
    <row r="123" spans="1:23" s="99" customFormat="1" ht="13.5" thickBot="1" x14ac:dyDescent="0.25">
      <c r="A123" s="119">
        <v>92211</v>
      </c>
      <c r="B123" s="109" t="s">
        <v>292</v>
      </c>
      <c r="C123" s="336">
        <v>275</v>
      </c>
      <c r="D123" s="336">
        <v>275</v>
      </c>
      <c r="E123" s="336">
        <v>0</v>
      </c>
      <c r="F123" s="186">
        <f t="shared" si="13"/>
        <v>0</v>
      </c>
    </row>
    <row r="124" spans="1:23" s="209" customFormat="1" ht="16.5" customHeight="1" thickBot="1" x14ac:dyDescent="0.25">
      <c r="A124" s="500" t="s">
        <v>298</v>
      </c>
      <c r="B124" s="501"/>
      <c r="C124" s="346">
        <f>C121</f>
        <v>275</v>
      </c>
      <c r="D124" s="346">
        <f>D121</f>
        <v>275</v>
      </c>
      <c r="E124" s="346">
        <f>E121</f>
        <v>0</v>
      </c>
      <c r="F124" s="188">
        <f t="shared" si="13"/>
        <v>0</v>
      </c>
    </row>
    <row r="125" spans="1:23" s="150" customFormat="1" ht="16.5" customHeight="1" thickTop="1" x14ac:dyDescent="0.2">
      <c r="A125" s="148"/>
      <c r="B125" s="149" t="s">
        <v>299</v>
      </c>
      <c r="C125" s="351">
        <f>C21+C30+C42+C57+C74+C83</f>
        <v>2180568</v>
      </c>
      <c r="D125" s="351">
        <f>D21+D30+D42+D57+D74+D83</f>
        <v>2180568</v>
      </c>
      <c r="E125" s="351">
        <f>E21+E30+E42+E57+E74+E83</f>
        <v>2127314.67</v>
      </c>
      <c r="F125" s="196">
        <f t="shared" si="13"/>
        <v>97.557823007583337</v>
      </c>
    </row>
    <row r="126" spans="1:23" s="150" customFormat="1" ht="16.5" customHeight="1" x14ac:dyDescent="0.2">
      <c r="A126" s="151"/>
      <c r="B126" s="152" t="s">
        <v>300</v>
      </c>
      <c r="C126" s="352">
        <f>C95+C105+C115+C124</f>
        <v>46365</v>
      </c>
      <c r="D126" s="352">
        <f>D95+D105+D115+D124</f>
        <v>46365</v>
      </c>
      <c r="E126" s="352">
        <f>E95+E105+E115+E124</f>
        <v>20928.129999999997</v>
      </c>
      <c r="F126" s="197">
        <f t="shared" si="13"/>
        <v>45.137776339911568</v>
      </c>
      <c r="H126" s="253"/>
    </row>
    <row r="127" spans="1:23" s="150" customFormat="1" ht="16.5" customHeight="1" thickBot="1" x14ac:dyDescent="0.25">
      <c r="A127" s="153"/>
      <c r="B127" s="154" t="s">
        <v>301</v>
      </c>
      <c r="C127" s="353">
        <f>C125+C126</f>
        <v>2226933</v>
      </c>
      <c r="D127" s="353">
        <f>D125+D126</f>
        <v>2226933</v>
      </c>
      <c r="E127" s="353">
        <f>E125+E126</f>
        <v>2148242.7999999998</v>
      </c>
      <c r="F127" s="198">
        <f t="shared" si="13"/>
        <v>96.466431634898754</v>
      </c>
    </row>
    <row r="128" spans="1:23" s="150" customFormat="1" ht="16.5" customHeight="1" thickTop="1" x14ac:dyDescent="0.2">
      <c r="A128" s="156"/>
      <c r="B128" s="156"/>
      <c r="C128" s="348"/>
      <c r="D128" s="314"/>
      <c r="E128" s="314"/>
      <c r="F128" s="199"/>
    </row>
    <row r="129" spans="1:23" s="150" customFormat="1" ht="16.5" customHeight="1" x14ac:dyDescent="0.2">
      <c r="A129" s="502" t="s">
        <v>302</v>
      </c>
      <c r="B129" s="502"/>
      <c r="C129" s="502"/>
      <c r="D129" s="502"/>
      <c r="E129" s="502"/>
      <c r="F129" s="502"/>
    </row>
    <row r="130" spans="1:23" s="150" customFormat="1" ht="16.5" customHeight="1" x14ac:dyDescent="0.2">
      <c r="A130" s="157" t="s">
        <v>303</v>
      </c>
      <c r="B130" s="127"/>
      <c r="C130" s="331"/>
      <c r="D130" s="315"/>
      <c r="E130" s="315"/>
      <c r="F130" s="200"/>
    </row>
    <row r="131" spans="1:23" s="150" customFormat="1" ht="16.5" customHeight="1" x14ac:dyDescent="0.2">
      <c r="A131" s="157" t="s">
        <v>304</v>
      </c>
      <c r="B131" s="127"/>
      <c r="C131" s="331"/>
      <c r="D131" s="315"/>
      <c r="E131" s="315"/>
      <c r="F131" s="200"/>
    </row>
    <row r="132" spans="1:23" s="150" customFormat="1" ht="12.75" customHeight="1" x14ac:dyDescent="0.2">
      <c r="A132" s="157"/>
      <c r="B132" s="127"/>
      <c r="C132" s="331"/>
      <c r="D132" s="315"/>
      <c r="E132" s="315"/>
      <c r="F132" s="200"/>
    </row>
    <row r="133" spans="1:23" s="94" customFormat="1" x14ac:dyDescent="0.2">
      <c r="A133" s="108" t="s">
        <v>329</v>
      </c>
      <c r="B133" s="91"/>
      <c r="C133" s="329"/>
      <c r="D133" s="311"/>
      <c r="E133" s="311"/>
      <c r="F133" s="182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</row>
    <row r="134" spans="1:23" s="94" customFormat="1" ht="13.5" thickBot="1" x14ac:dyDescent="0.25">
      <c r="A134" s="394"/>
      <c r="B134" s="394"/>
      <c r="C134" s="394"/>
      <c r="D134" s="394"/>
      <c r="E134" s="394"/>
      <c r="F134" s="394"/>
    </row>
    <row r="135" spans="1:23" s="94" customFormat="1" ht="39.75" thickTop="1" thickBot="1" x14ac:dyDescent="0.25">
      <c r="A135" s="114" t="s">
        <v>305</v>
      </c>
      <c r="B135" s="115" t="s">
        <v>260</v>
      </c>
      <c r="C135" s="115" t="s">
        <v>357</v>
      </c>
      <c r="D135" s="115" t="s">
        <v>356</v>
      </c>
      <c r="E135" s="115" t="s">
        <v>368</v>
      </c>
      <c r="F135" s="183" t="s">
        <v>261</v>
      </c>
    </row>
    <row r="136" spans="1:23" s="94" customFormat="1" ht="14.25" thickTop="1" thickBot="1" x14ac:dyDescent="0.25">
      <c r="A136" s="498">
        <v>1</v>
      </c>
      <c r="B136" s="499"/>
      <c r="C136" s="115">
        <v>2</v>
      </c>
      <c r="D136" s="115">
        <v>3</v>
      </c>
      <c r="E136" s="115">
        <v>4</v>
      </c>
      <c r="F136" s="183" t="s">
        <v>262</v>
      </c>
    </row>
    <row r="137" spans="1:23" s="99" customFormat="1" ht="13.5" thickTop="1" x14ac:dyDescent="0.2">
      <c r="A137" s="176">
        <v>3</v>
      </c>
      <c r="B137" s="177" t="s">
        <v>208</v>
      </c>
      <c r="C137" s="354">
        <f>C138+C167+C170</f>
        <v>111160</v>
      </c>
      <c r="D137" s="354">
        <f>D138+D167+D170</f>
        <v>111160</v>
      </c>
      <c r="E137" s="354">
        <f>E138+E167+E170</f>
        <v>111118.02</v>
      </c>
      <c r="F137" s="201">
        <f>E137/D137*100</f>
        <v>99.962234616768626</v>
      </c>
    </row>
    <row r="138" spans="1:23" s="26" customFormat="1" x14ac:dyDescent="0.2">
      <c r="A138" s="121" t="s">
        <v>210</v>
      </c>
      <c r="B138" s="112" t="s">
        <v>216</v>
      </c>
      <c r="C138" s="355">
        <f>C139+C143+C149+C159+C161</f>
        <v>108640</v>
      </c>
      <c r="D138" s="355">
        <f>D139+D143+D149+D159+D161</f>
        <v>108640</v>
      </c>
      <c r="E138" s="355">
        <f>E139+E143+E149+E159+E161</f>
        <v>108598.02</v>
      </c>
      <c r="F138" s="202">
        <f t="shared" ref="F138:F172" si="14">E138/D138*100</f>
        <v>99.961358615611189</v>
      </c>
    </row>
    <row r="139" spans="1:23" s="26" customFormat="1" x14ac:dyDescent="0.2">
      <c r="A139" s="121" t="s">
        <v>119</v>
      </c>
      <c r="B139" s="112" t="s">
        <v>120</v>
      </c>
      <c r="C139" s="355">
        <f>SUM(C140:C142)</f>
        <v>10929</v>
      </c>
      <c r="D139" s="355">
        <f>SUM(D140:D142)</f>
        <v>10929</v>
      </c>
      <c r="E139" s="355">
        <f>SUM(E140:E142)</f>
        <v>11054.18</v>
      </c>
      <c r="F139" s="202">
        <f t="shared" si="14"/>
        <v>101.14539299112452</v>
      </c>
    </row>
    <row r="140" spans="1:23" s="26" customFormat="1" x14ac:dyDescent="0.2">
      <c r="A140" s="118" t="s">
        <v>121</v>
      </c>
      <c r="B140" s="124" t="s">
        <v>122</v>
      </c>
      <c r="C140" s="356">
        <v>8944</v>
      </c>
      <c r="D140" s="356">
        <v>8944</v>
      </c>
      <c r="E140" s="356">
        <v>9081.18</v>
      </c>
      <c r="F140" s="203">
        <f t="shared" si="14"/>
        <v>101.53376565295171</v>
      </c>
    </row>
    <row r="141" spans="1:23" s="26" customFormat="1" x14ac:dyDescent="0.2">
      <c r="A141" s="118" t="s">
        <v>125</v>
      </c>
      <c r="B141" s="124" t="s">
        <v>126</v>
      </c>
      <c r="C141" s="356">
        <v>785</v>
      </c>
      <c r="D141" s="356">
        <v>785</v>
      </c>
      <c r="E141" s="356">
        <v>785</v>
      </c>
      <c r="F141" s="203">
        <f t="shared" si="14"/>
        <v>100</v>
      </c>
    </row>
    <row r="142" spans="1:23" x14ac:dyDescent="0.2">
      <c r="A142" s="119" t="s">
        <v>187</v>
      </c>
      <c r="B142" s="110" t="s">
        <v>188</v>
      </c>
      <c r="C142" s="356">
        <v>1200</v>
      </c>
      <c r="D142" s="356">
        <v>1200</v>
      </c>
      <c r="E142" s="356">
        <v>1188</v>
      </c>
      <c r="F142" s="204">
        <f t="shared" si="14"/>
        <v>99</v>
      </c>
    </row>
    <row r="143" spans="1:23" x14ac:dyDescent="0.2">
      <c r="A143" s="121" t="s">
        <v>127</v>
      </c>
      <c r="B143" s="112" t="s">
        <v>128</v>
      </c>
      <c r="C143" s="357">
        <f>SUM(C144:C148)</f>
        <v>41509</v>
      </c>
      <c r="D143" s="357">
        <f>SUM(D144:D148)</f>
        <v>41509</v>
      </c>
      <c r="E143" s="357">
        <f>SUM(E144:E148)</f>
        <v>43560.07</v>
      </c>
      <c r="F143" s="202">
        <f t="shared" si="14"/>
        <v>104.94126574959648</v>
      </c>
    </row>
    <row r="144" spans="1:23" x14ac:dyDescent="0.2">
      <c r="A144" s="119" t="s">
        <v>129</v>
      </c>
      <c r="B144" s="110" t="s">
        <v>130</v>
      </c>
      <c r="C144" s="356">
        <v>13460</v>
      </c>
      <c r="D144" s="356">
        <v>13460</v>
      </c>
      <c r="E144" s="356">
        <v>13223.12</v>
      </c>
      <c r="F144" s="204">
        <f t="shared" si="14"/>
        <v>98.240118870728082</v>
      </c>
    </row>
    <row r="145" spans="1:6" x14ac:dyDescent="0.2">
      <c r="A145" s="119" t="s">
        <v>131</v>
      </c>
      <c r="B145" s="110" t="s">
        <v>132</v>
      </c>
      <c r="C145" s="356">
        <v>20969</v>
      </c>
      <c r="D145" s="356">
        <v>20969</v>
      </c>
      <c r="E145" s="356">
        <v>22833.69</v>
      </c>
      <c r="F145" s="204">
        <f t="shared" si="14"/>
        <v>108.89260336687489</v>
      </c>
    </row>
    <row r="146" spans="1:6" x14ac:dyDescent="0.2">
      <c r="A146" s="119" t="s">
        <v>133</v>
      </c>
      <c r="B146" s="110" t="s">
        <v>134</v>
      </c>
      <c r="C146" s="356">
        <v>3470</v>
      </c>
      <c r="D146" s="356">
        <v>3470</v>
      </c>
      <c r="E146" s="356">
        <v>3906.95</v>
      </c>
      <c r="F146" s="204">
        <f t="shared" si="14"/>
        <v>112.59221902017291</v>
      </c>
    </row>
    <row r="147" spans="1:6" x14ac:dyDescent="0.2">
      <c r="A147" s="119" t="s">
        <v>135</v>
      </c>
      <c r="B147" s="110" t="s">
        <v>136</v>
      </c>
      <c r="C147" s="356">
        <v>1800</v>
      </c>
      <c r="D147" s="356">
        <v>1800</v>
      </c>
      <c r="E147" s="356">
        <v>1799.3</v>
      </c>
      <c r="F147" s="204">
        <f t="shared" si="14"/>
        <v>99.961111111111109</v>
      </c>
    </row>
    <row r="148" spans="1:6" x14ac:dyDescent="0.2">
      <c r="A148" s="119" t="s">
        <v>137</v>
      </c>
      <c r="B148" s="110" t="s">
        <v>138</v>
      </c>
      <c r="C148" s="356">
        <v>1810</v>
      </c>
      <c r="D148" s="356">
        <v>1810</v>
      </c>
      <c r="E148" s="356">
        <v>1797.01</v>
      </c>
      <c r="F148" s="204">
        <f t="shared" si="14"/>
        <v>99.282320441988944</v>
      </c>
    </row>
    <row r="149" spans="1:6" x14ac:dyDescent="0.2">
      <c r="A149" s="121" t="s">
        <v>139</v>
      </c>
      <c r="B149" s="112" t="s">
        <v>140</v>
      </c>
      <c r="C149" s="357">
        <f>SUM(C150:C158)</f>
        <v>51144</v>
      </c>
      <c r="D149" s="357">
        <f>SUM(D150:D158)</f>
        <v>51144</v>
      </c>
      <c r="E149" s="357">
        <f>SUM(E150:E158)</f>
        <v>49847.360000000001</v>
      </c>
      <c r="F149" s="202">
        <f t="shared" si="14"/>
        <v>97.464727045205692</v>
      </c>
    </row>
    <row r="150" spans="1:6" x14ac:dyDescent="0.2">
      <c r="A150" s="119" t="s">
        <v>141</v>
      </c>
      <c r="B150" s="110" t="s">
        <v>142</v>
      </c>
      <c r="C150" s="356">
        <v>4180</v>
      </c>
      <c r="D150" s="356">
        <v>4180</v>
      </c>
      <c r="E150" s="356">
        <v>4142.51</v>
      </c>
      <c r="F150" s="204">
        <f t="shared" si="14"/>
        <v>99.103110047846897</v>
      </c>
    </row>
    <row r="151" spans="1:6" x14ac:dyDescent="0.2">
      <c r="A151" s="119" t="s">
        <v>143</v>
      </c>
      <c r="B151" s="110" t="s">
        <v>144</v>
      </c>
      <c r="C151" s="356">
        <v>25491</v>
      </c>
      <c r="D151" s="356">
        <v>25491</v>
      </c>
      <c r="E151" s="356">
        <v>24266.28</v>
      </c>
      <c r="F151" s="204">
        <f t="shared" si="14"/>
        <v>95.195480757914552</v>
      </c>
    </row>
    <row r="152" spans="1:6" x14ac:dyDescent="0.2">
      <c r="A152" s="119" t="s">
        <v>145</v>
      </c>
      <c r="B152" s="110" t="s">
        <v>146</v>
      </c>
      <c r="C152" s="356">
        <v>290</v>
      </c>
      <c r="D152" s="356">
        <v>290</v>
      </c>
      <c r="E152" s="356">
        <v>288.54000000000002</v>
      </c>
      <c r="F152" s="204">
        <f t="shared" si="14"/>
        <v>99.496551724137944</v>
      </c>
    </row>
    <row r="153" spans="1:6" x14ac:dyDescent="0.2">
      <c r="A153" s="119" t="s">
        <v>147</v>
      </c>
      <c r="B153" s="110" t="s">
        <v>148</v>
      </c>
      <c r="C153" s="356">
        <v>8702</v>
      </c>
      <c r="D153" s="356">
        <v>8702</v>
      </c>
      <c r="E153" s="356">
        <v>9066.06</v>
      </c>
      <c r="F153" s="204">
        <f t="shared" si="14"/>
        <v>104.18363594575959</v>
      </c>
    </row>
    <row r="154" spans="1:6" x14ac:dyDescent="0.2">
      <c r="A154" s="119" t="s">
        <v>149</v>
      </c>
      <c r="B154" s="110" t="s">
        <v>150</v>
      </c>
      <c r="C154" s="356">
        <v>785</v>
      </c>
      <c r="D154" s="356">
        <v>785</v>
      </c>
      <c r="E154" s="356">
        <v>778.09</v>
      </c>
      <c r="F154" s="204">
        <f t="shared" si="14"/>
        <v>99.11974522292995</v>
      </c>
    </row>
    <row r="155" spans="1:6" x14ac:dyDescent="0.2">
      <c r="A155" s="119" t="s">
        <v>151</v>
      </c>
      <c r="B155" s="110" t="s">
        <v>152</v>
      </c>
      <c r="C155" s="356">
        <v>4170</v>
      </c>
      <c r="D155" s="356">
        <v>4170</v>
      </c>
      <c r="E155" s="356">
        <v>4165.3999999999996</v>
      </c>
      <c r="F155" s="204">
        <f t="shared" si="14"/>
        <v>99.889688249400464</v>
      </c>
    </row>
    <row r="156" spans="1:6" x14ac:dyDescent="0.2">
      <c r="A156" s="119" t="s">
        <v>153</v>
      </c>
      <c r="B156" s="110" t="s">
        <v>154</v>
      </c>
      <c r="C156" s="356">
        <v>390</v>
      </c>
      <c r="D156" s="356">
        <v>390</v>
      </c>
      <c r="E156" s="356">
        <v>408.68</v>
      </c>
      <c r="F156" s="204">
        <f t="shared" si="14"/>
        <v>104.78974358974359</v>
      </c>
    </row>
    <row r="157" spans="1:6" x14ac:dyDescent="0.2">
      <c r="A157" s="119" t="s">
        <v>155</v>
      </c>
      <c r="B157" s="110" t="s">
        <v>156</v>
      </c>
      <c r="C157" s="356">
        <v>1596</v>
      </c>
      <c r="D157" s="356">
        <v>1596</v>
      </c>
      <c r="E157" s="356">
        <v>1661.11</v>
      </c>
      <c r="F157" s="204">
        <f t="shared" si="14"/>
        <v>104.07957393483709</v>
      </c>
    </row>
    <row r="158" spans="1:6" x14ac:dyDescent="0.2">
      <c r="A158" s="119" t="s">
        <v>157</v>
      </c>
      <c r="B158" s="110" t="s">
        <v>158</v>
      </c>
      <c r="C158" s="356">
        <v>5540</v>
      </c>
      <c r="D158" s="356">
        <v>5540</v>
      </c>
      <c r="E158" s="356">
        <v>5070.6899999999996</v>
      </c>
      <c r="F158" s="204">
        <f t="shared" si="14"/>
        <v>91.528700361010834</v>
      </c>
    </row>
    <row r="159" spans="1:6" x14ac:dyDescent="0.2">
      <c r="A159" s="121" t="s">
        <v>159</v>
      </c>
      <c r="B159" s="112" t="s">
        <v>160</v>
      </c>
      <c r="C159" s="357">
        <f>C160</f>
        <v>60</v>
      </c>
      <c r="D159" s="357">
        <f>D160</f>
        <v>60</v>
      </c>
      <c r="E159" s="357">
        <f>E160</f>
        <v>59.28</v>
      </c>
      <c r="F159" s="202"/>
    </row>
    <row r="160" spans="1:6" x14ac:dyDescent="0.2">
      <c r="A160" s="119" t="s">
        <v>161</v>
      </c>
      <c r="B160" s="110" t="s">
        <v>160</v>
      </c>
      <c r="C160" s="356">
        <v>60</v>
      </c>
      <c r="D160" s="356">
        <v>60</v>
      </c>
      <c r="E160" s="356">
        <v>59.28</v>
      </c>
      <c r="F160" s="204"/>
    </row>
    <row r="161" spans="1:23" x14ac:dyDescent="0.2">
      <c r="A161" s="121" t="s">
        <v>162</v>
      </c>
      <c r="B161" s="112" t="s">
        <v>163</v>
      </c>
      <c r="C161" s="357">
        <f>SUM(C162:C166)</f>
        <v>4998</v>
      </c>
      <c r="D161" s="357">
        <f>SUM(D162:D166)</f>
        <v>4998</v>
      </c>
      <c r="E161" s="357">
        <f>SUM(E162:E166)</f>
        <v>4077.1299999999997</v>
      </c>
      <c r="F161" s="202">
        <f t="shared" si="14"/>
        <v>81.575230092036804</v>
      </c>
    </row>
    <row r="162" spans="1:23" x14ac:dyDescent="0.2">
      <c r="A162" s="119" t="s">
        <v>164</v>
      </c>
      <c r="B162" s="110" t="s">
        <v>165</v>
      </c>
      <c r="C162" s="356">
        <v>1430</v>
      </c>
      <c r="D162" s="356">
        <v>1430</v>
      </c>
      <c r="E162" s="356">
        <v>1428.51</v>
      </c>
      <c r="F162" s="204">
        <f t="shared" si="14"/>
        <v>99.895804195804189</v>
      </c>
    </row>
    <row r="163" spans="1:23" x14ac:dyDescent="0.2">
      <c r="A163" s="119" t="s">
        <v>166</v>
      </c>
      <c r="B163" s="110" t="s">
        <v>167</v>
      </c>
      <c r="C163" s="356">
        <v>1000</v>
      </c>
      <c r="D163" s="356">
        <v>1000</v>
      </c>
      <c r="E163" s="356">
        <v>409.01</v>
      </c>
      <c r="F163" s="204">
        <f t="shared" si="14"/>
        <v>40.900999999999996</v>
      </c>
    </row>
    <row r="164" spans="1:23" x14ac:dyDescent="0.2">
      <c r="A164" s="119" t="s">
        <v>168</v>
      </c>
      <c r="B164" s="110" t="s">
        <v>169</v>
      </c>
      <c r="C164" s="356">
        <v>189</v>
      </c>
      <c r="D164" s="356">
        <v>189</v>
      </c>
      <c r="E164" s="356">
        <v>188.09</v>
      </c>
      <c r="F164" s="204">
        <f t="shared" si="14"/>
        <v>99.518518518518519</v>
      </c>
    </row>
    <row r="165" spans="1:23" x14ac:dyDescent="0.2">
      <c r="A165" s="119" t="s">
        <v>170</v>
      </c>
      <c r="B165" s="110" t="s">
        <v>171</v>
      </c>
      <c r="C165" s="356">
        <v>174</v>
      </c>
      <c r="D165" s="356">
        <v>174</v>
      </c>
      <c r="E165" s="356">
        <v>172.9</v>
      </c>
      <c r="F165" s="204">
        <f t="shared" si="14"/>
        <v>99.367816091954026</v>
      </c>
    </row>
    <row r="166" spans="1:23" x14ac:dyDescent="0.2">
      <c r="A166" s="119" t="s">
        <v>172</v>
      </c>
      <c r="B166" s="110" t="s">
        <v>163</v>
      </c>
      <c r="C166" s="356">
        <v>2205</v>
      </c>
      <c r="D166" s="356">
        <v>2205</v>
      </c>
      <c r="E166" s="356">
        <v>1878.62</v>
      </c>
      <c r="F166" s="204">
        <f t="shared" si="14"/>
        <v>85.198185941043079</v>
      </c>
    </row>
    <row r="167" spans="1:23" x14ac:dyDescent="0.2">
      <c r="A167" s="121" t="s">
        <v>211</v>
      </c>
      <c r="B167" s="112" t="s">
        <v>217</v>
      </c>
      <c r="C167" s="357">
        <f t="shared" ref="C167:E168" si="15">C168</f>
        <v>2520</v>
      </c>
      <c r="D167" s="357">
        <f t="shared" si="15"/>
        <v>2520</v>
      </c>
      <c r="E167" s="357">
        <f t="shared" si="15"/>
        <v>2520</v>
      </c>
      <c r="F167" s="202">
        <f t="shared" si="14"/>
        <v>100</v>
      </c>
    </row>
    <row r="168" spans="1:23" x14ac:dyDescent="0.2">
      <c r="A168" s="121" t="s">
        <v>173</v>
      </c>
      <c r="B168" s="112" t="s">
        <v>174</v>
      </c>
      <c r="C168" s="357">
        <f t="shared" si="15"/>
        <v>2520</v>
      </c>
      <c r="D168" s="357">
        <f t="shared" si="15"/>
        <v>2520</v>
      </c>
      <c r="E168" s="357">
        <f t="shared" si="15"/>
        <v>2520</v>
      </c>
      <c r="F168" s="202">
        <f t="shared" si="14"/>
        <v>100</v>
      </c>
    </row>
    <row r="169" spans="1:23" x14ac:dyDescent="0.2">
      <c r="A169" s="119" t="s">
        <v>175</v>
      </c>
      <c r="B169" s="110" t="s">
        <v>176</v>
      </c>
      <c r="C169" s="356">
        <v>2520</v>
      </c>
      <c r="D169" s="356">
        <v>2520</v>
      </c>
      <c r="E169" s="356">
        <v>2520</v>
      </c>
      <c r="F169" s="204">
        <f t="shared" si="14"/>
        <v>100</v>
      </c>
    </row>
    <row r="170" spans="1:23" x14ac:dyDescent="0.2">
      <c r="A170" s="121" t="s">
        <v>213</v>
      </c>
      <c r="B170" s="112" t="s">
        <v>219</v>
      </c>
      <c r="C170" s="357">
        <f t="shared" ref="C170:E171" si="16">C171</f>
        <v>0</v>
      </c>
      <c r="D170" s="357">
        <f t="shared" si="16"/>
        <v>0</v>
      </c>
      <c r="E170" s="357">
        <f t="shared" si="16"/>
        <v>0</v>
      </c>
      <c r="F170" s="202" t="e">
        <f t="shared" si="14"/>
        <v>#DIV/0!</v>
      </c>
    </row>
    <row r="171" spans="1:23" x14ac:dyDescent="0.2">
      <c r="A171" s="121" t="s">
        <v>195</v>
      </c>
      <c r="B171" s="112" t="s">
        <v>196</v>
      </c>
      <c r="C171" s="357">
        <f t="shared" si="16"/>
        <v>0</v>
      </c>
      <c r="D171" s="357">
        <f t="shared" si="16"/>
        <v>0</v>
      </c>
      <c r="E171" s="357">
        <f t="shared" si="16"/>
        <v>0</v>
      </c>
      <c r="F171" s="202" t="e">
        <f t="shared" si="14"/>
        <v>#DIV/0!</v>
      </c>
    </row>
    <row r="172" spans="1:23" ht="13.5" thickBot="1" x14ac:dyDescent="0.25">
      <c r="A172" s="122" t="s">
        <v>197</v>
      </c>
      <c r="B172" s="113" t="s">
        <v>198</v>
      </c>
      <c r="C172" s="358">
        <v>0</v>
      </c>
      <c r="D172" s="358">
        <v>0</v>
      </c>
      <c r="E172" s="358">
        <v>0</v>
      </c>
      <c r="F172" s="205" t="e">
        <f t="shared" si="14"/>
        <v>#DIV/0!</v>
      </c>
    </row>
    <row r="173" spans="1:23" s="99" customFormat="1" ht="13.5" thickTop="1" x14ac:dyDescent="0.2">
      <c r="A173" s="178"/>
      <c r="B173" s="179"/>
      <c r="C173" s="359"/>
      <c r="D173" s="359"/>
      <c r="E173" s="316"/>
      <c r="F173" s="206"/>
    </row>
    <row r="174" spans="1:23" s="150" customFormat="1" ht="16.5" customHeight="1" x14ac:dyDescent="0.2">
      <c r="A174" s="157" t="s">
        <v>306</v>
      </c>
      <c r="B174" s="143"/>
      <c r="C174" s="331"/>
      <c r="D174" s="315"/>
      <c r="E174" s="315"/>
      <c r="F174" s="200"/>
    </row>
    <row r="175" spans="1:23" s="150" customFormat="1" ht="12.75" customHeight="1" x14ac:dyDescent="0.2">
      <c r="A175" s="157"/>
      <c r="B175" s="143"/>
      <c r="C175" s="331"/>
      <c r="D175" s="315"/>
      <c r="E175" s="315"/>
      <c r="F175" s="200"/>
    </row>
    <row r="176" spans="1:23" s="99" customFormat="1" x14ac:dyDescent="0.2">
      <c r="A176" s="108" t="s">
        <v>329</v>
      </c>
      <c r="B176" s="98"/>
      <c r="C176" s="329"/>
      <c r="D176" s="311"/>
      <c r="E176" s="311"/>
      <c r="F176" s="182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</row>
    <row r="177" spans="1:23" s="99" customFormat="1" ht="13.5" thickBot="1" x14ac:dyDescent="0.25">
      <c r="A177" s="394"/>
      <c r="B177" s="394"/>
      <c r="C177" s="394"/>
      <c r="D177" s="394"/>
      <c r="E177" s="394"/>
      <c r="F177" s="394"/>
    </row>
    <row r="178" spans="1:23" s="99" customFormat="1" ht="39.75" thickTop="1" thickBot="1" x14ac:dyDescent="0.25">
      <c r="A178" s="114" t="s">
        <v>305</v>
      </c>
      <c r="B178" s="115" t="s">
        <v>260</v>
      </c>
      <c r="C178" s="115" t="s">
        <v>357</v>
      </c>
      <c r="D178" s="115" t="s">
        <v>356</v>
      </c>
      <c r="E178" s="115" t="s">
        <v>368</v>
      </c>
      <c r="F178" s="183" t="s">
        <v>261</v>
      </c>
    </row>
    <row r="179" spans="1:23" s="99" customFormat="1" ht="14.25" thickTop="1" thickBot="1" x14ac:dyDescent="0.25">
      <c r="A179" s="498">
        <v>1</v>
      </c>
      <c r="B179" s="499"/>
      <c r="C179" s="115">
        <v>2</v>
      </c>
      <c r="D179" s="115">
        <v>3</v>
      </c>
      <c r="E179" s="115">
        <v>4</v>
      </c>
      <c r="F179" s="183" t="s">
        <v>262</v>
      </c>
    </row>
    <row r="180" spans="1:23" ht="13.5" thickTop="1" x14ac:dyDescent="0.2">
      <c r="A180" s="121" t="s">
        <v>7</v>
      </c>
      <c r="B180" s="112" t="s">
        <v>220</v>
      </c>
      <c r="C180" s="357">
        <f t="shared" ref="C180:E181" si="17">C181</f>
        <v>10223</v>
      </c>
      <c r="D180" s="357">
        <f t="shared" si="17"/>
        <v>10223</v>
      </c>
      <c r="E180" s="357">
        <f t="shared" si="17"/>
        <v>10223</v>
      </c>
      <c r="F180" s="202">
        <f t="shared" ref="F180:F185" si="18">E180/D180*100</f>
        <v>100</v>
      </c>
    </row>
    <row r="181" spans="1:23" x14ac:dyDescent="0.2">
      <c r="A181" s="121" t="s">
        <v>214</v>
      </c>
      <c r="B181" s="112" t="s">
        <v>221</v>
      </c>
      <c r="C181" s="357">
        <f t="shared" si="17"/>
        <v>10223</v>
      </c>
      <c r="D181" s="357">
        <f t="shared" si="17"/>
        <v>10223</v>
      </c>
      <c r="E181" s="357">
        <f t="shared" si="17"/>
        <v>10223</v>
      </c>
      <c r="F181" s="202">
        <f t="shared" si="18"/>
        <v>100</v>
      </c>
    </row>
    <row r="182" spans="1:23" x14ac:dyDescent="0.2">
      <c r="A182" s="121" t="s">
        <v>179</v>
      </c>
      <c r="B182" s="112" t="s">
        <v>180</v>
      </c>
      <c r="C182" s="357">
        <f>SUM(C183:C185)</f>
        <v>10223</v>
      </c>
      <c r="D182" s="357">
        <f>SUM(D183:D185)</f>
        <v>10223</v>
      </c>
      <c r="E182" s="357">
        <f>SUM(E183:E185)</f>
        <v>10223</v>
      </c>
      <c r="F182" s="202">
        <f t="shared" si="18"/>
        <v>100</v>
      </c>
    </row>
    <row r="183" spans="1:23" x14ac:dyDescent="0.2">
      <c r="A183" s="119" t="s">
        <v>181</v>
      </c>
      <c r="B183" s="110" t="s">
        <v>182</v>
      </c>
      <c r="C183" s="356">
        <v>9036</v>
      </c>
      <c r="D183" s="356">
        <v>9036</v>
      </c>
      <c r="E183" s="356">
        <v>9248.18</v>
      </c>
      <c r="F183" s="204">
        <f t="shared" si="18"/>
        <v>102.34816290393979</v>
      </c>
    </row>
    <row r="184" spans="1:23" x14ac:dyDescent="0.2">
      <c r="A184" s="119" t="s">
        <v>199</v>
      </c>
      <c r="B184" s="110" t="s">
        <v>200</v>
      </c>
      <c r="C184" s="356">
        <v>0</v>
      </c>
      <c r="D184" s="356">
        <v>0</v>
      </c>
      <c r="E184" s="356">
        <v>0</v>
      </c>
      <c r="F184" s="204"/>
    </row>
    <row r="185" spans="1:23" ht="13.5" thickBot="1" x14ac:dyDescent="0.25">
      <c r="A185" s="122" t="s">
        <v>183</v>
      </c>
      <c r="B185" s="113" t="s">
        <v>184</v>
      </c>
      <c r="C185" s="358">
        <v>1187</v>
      </c>
      <c r="D185" s="358">
        <v>1187</v>
      </c>
      <c r="E185" s="358">
        <v>974.82</v>
      </c>
      <c r="F185" s="205">
        <f t="shared" si="18"/>
        <v>82.12468407750633</v>
      </c>
    </row>
    <row r="186" spans="1:23" s="99" customFormat="1" ht="13.5" thickTop="1" x14ac:dyDescent="0.2">
      <c r="A186" s="178"/>
      <c r="B186" s="179"/>
      <c r="C186" s="359"/>
      <c r="D186" s="316"/>
      <c r="E186" s="316"/>
      <c r="F186" s="206"/>
    </row>
    <row r="187" spans="1:23" s="150" customFormat="1" ht="16.5" customHeight="1" x14ac:dyDescent="0.2">
      <c r="A187" s="157" t="s">
        <v>307</v>
      </c>
      <c r="B187" s="143"/>
      <c r="C187" s="331"/>
      <c r="D187" s="315"/>
      <c r="E187" s="315"/>
      <c r="F187" s="200"/>
    </row>
    <row r="188" spans="1:23" s="150" customFormat="1" ht="12.75" customHeight="1" x14ac:dyDescent="0.2">
      <c r="A188" s="157"/>
      <c r="B188" s="143"/>
      <c r="C188" s="331"/>
      <c r="D188" s="315"/>
      <c r="E188" s="315"/>
      <c r="F188" s="200"/>
    </row>
    <row r="189" spans="1:23" s="99" customFormat="1" x14ac:dyDescent="0.2">
      <c r="A189" s="108" t="s">
        <v>329</v>
      </c>
      <c r="B189" s="98"/>
      <c r="C189" s="329"/>
      <c r="D189" s="311"/>
      <c r="E189" s="311"/>
      <c r="F189" s="182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</row>
    <row r="190" spans="1:23" s="99" customFormat="1" ht="13.5" thickBot="1" x14ac:dyDescent="0.25">
      <c r="A190" s="394"/>
      <c r="B190" s="394"/>
      <c r="C190" s="394"/>
      <c r="D190" s="394"/>
      <c r="E190" s="394"/>
      <c r="F190" s="394"/>
    </row>
    <row r="191" spans="1:23" s="99" customFormat="1" ht="39.75" thickTop="1" thickBot="1" x14ac:dyDescent="0.25">
      <c r="A191" s="114" t="s">
        <v>305</v>
      </c>
      <c r="B191" s="115" t="s">
        <v>260</v>
      </c>
      <c r="C191" s="115" t="s">
        <v>357</v>
      </c>
      <c r="D191" s="115" t="s">
        <v>356</v>
      </c>
      <c r="E191" s="115" t="s">
        <v>368</v>
      </c>
      <c r="F191" s="183" t="s">
        <v>261</v>
      </c>
    </row>
    <row r="192" spans="1:23" s="99" customFormat="1" ht="14.25" thickTop="1" thickBot="1" x14ac:dyDescent="0.25">
      <c r="A192" s="498">
        <v>1</v>
      </c>
      <c r="B192" s="499"/>
      <c r="C192" s="115">
        <v>2</v>
      </c>
      <c r="D192" s="115">
        <v>3</v>
      </c>
      <c r="E192" s="115">
        <v>4</v>
      </c>
      <c r="F192" s="183" t="s">
        <v>262</v>
      </c>
    </row>
    <row r="193" spans="1:23" ht="13.5" thickTop="1" x14ac:dyDescent="0.2">
      <c r="A193" s="121" t="s">
        <v>7</v>
      </c>
      <c r="B193" s="112" t="s">
        <v>220</v>
      </c>
      <c r="C193" s="357">
        <f>C194</f>
        <v>1327</v>
      </c>
      <c r="D193" s="357">
        <f t="shared" ref="D193:E195" si="19">D194</f>
        <v>1327</v>
      </c>
      <c r="E193" s="357">
        <f t="shared" si="19"/>
        <v>1326.3</v>
      </c>
      <c r="F193" s="202">
        <f>E193/D193*100</f>
        <v>99.947249434815362</v>
      </c>
    </row>
    <row r="194" spans="1:23" x14ac:dyDescent="0.2">
      <c r="A194" s="121" t="s">
        <v>214</v>
      </c>
      <c r="B194" s="112" t="s">
        <v>221</v>
      </c>
      <c r="C194" s="357">
        <f>C195</f>
        <v>1327</v>
      </c>
      <c r="D194" s="357">
        <f t="shared" si="19"/>
        <v>1327</v>
      </c>
      <c r="E194" s="357">
        <f t="shared" si="19"/>
        <v>1326.3</v>
      </c>
      <c r="F194" s="202">
        <f>E194/D194*100</f>
        <v>99.947249434815362</v>
      </c>
    </row>
    <row r="195" spans="1:23" x14ac:dyDescent="0.2">
      <c r="A195" s="121" t="s">
        <v>191</v>
      </c>
      <c r="B195" s="112" t="s">
        <v>192</v>
      </c>
      <c r="C195" s="357">
        <f>C196</f>
        <v>1327</v>
      </c>
      <c r="D195" s="357">
        <f t="shared" si="19"/>
        <v>1327</v>
      </c>
      <c r="E195" s="357">
        <f t="shared" si="19"/>
        <v>1326.3</v>
      </c>
      <c r="F195" s="202">
        <f>E195/D195*100</f>
        <v>99.947249434815362</v>
      </c>
    </row>
    <row r="196" spans="1:23" ht="13.5" thickBot="1" x14ac:dyDescent="0.25">
      <c r="A196" s="122" t="s">
        <v>193</v>
      </c>
      <c r="B196" s="113" t="s">
        <v>194</v>
      </c>
      <c r="C196" s="358">
        <v>1327</v>
      </c>
      <c r="D196" s="358">
        <v>1327</v>
      </c>
      <c r="E196" s="358">
        <v>1326.3</v>
      </c>
      <c r="F196" s="205">
        <f>E196/D196*100</f>
        <v>99.947249434815362</v>
      </c>
    </row>
    <row r="197" spans="1:23" s="99" customFormat="1" ht="13.5" thickTop="1" x14ac:dyDescent="0.2">
      <c r="A197" s="178"/>
      <c r="B197" s="179"/>
      <c r="C197" s="359"/>
      <c r="D197" s="359"/>
      <c r="E197" s="359"/>
      <c r="F197" s="206"/>
    </row>
    <row r="198" spans="1:23" s="150" customFormat="1" ht="16.5" customHeight="1" x14ac:dyDescent="0.2">
      <c r="A198" s="157" t="s">
        <v>308</v>
      </c>
      <c r="B198" s="143"/>
      <c r="C198" s="331"/>
      <c r="D198" s="315"/>
      <c r="E198" s="315"/>
      <c r="F198" s="200"/>
    </row>
    <row r="199" spans="1:23" s="150" customFormat="1" ht="16.5" customHeight="1" x14ac:dyDescent="0.2">
      <c r="A199" s="157" t="s">
        <v>309</v>
      </c>
      <c r="B199" s="143"/>
      <c r="C199" s="331"/>
      <c r="D199" s="315"/>
      <c r="E199" s="315"/>
      <c r="F199" s="200"/>
    </row>
    <row r="200" spans="1:23" s="150" customFormat="1" ht="12.75" customHeight="1" x14ac:dyDescent="0.2">
      <c r="A200" s="157"/>
      <c r="B200" s="143"/>
      <c r="C200" s="331"/>
      <c r="D200" s="315"/>
      <c r="E200" s="315"/>
      <c r="F200" s="200"/>
    </row>
    <row r="201" spans="1:23" s="99" customFormat="1" x14ac:dyDescent="0.2">
      <c r="A201" s="108" t="s">
        <v>330</v>
      </c>
      <c r="B201" s="98"/>
      <c r="C201" s="329"/>
      <c r="D201" s="311"/>
      <c r="E201" s="311"/>
      <c r="F201" s="182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</row>
    <row r="202" spans="1:23" s="99" customFormat="1" ht="13.5" thickBot="1" x14ac:dyDescent="0.25">
      <c r="A202" s="394"/>
      <c r="B202" s="394"/>
      <c r="C202" s="394"/>
      <c r="D202" s="394"/>
      <c r="E202" s="394"/>
      <c r="F202" s="394"/>
    </row>
    <row r="203" spans="1:23" s="99" customFormat="1" ht="39.75" thickTop="1" thickBot="1" x14ac:dyDescent="0.25">
      <c r="A203" s="114" t="s">
        <v>305</v>
      </c>
      <c r="B203" s="115" t="s">
        <v>260</v>
      </c>
      <c r="C203" s="115" t="s">
        <v>357</v>
      </c>
      <c r="D203" s="115" t="s">
        <v>356</v>
      </c>
      <c r="E203" s="115" t="s">
        <v>368</v>
      </c>
      <c r="F203" s="183" t="s">
        <v>261</v>
      </c>
    </row>
    <row r="204" spans="1:23" s="99" customFormat="1" ht="14.25" thickTop="1" thickBot="1" x14ac:dyDescent="0.25">
      <c r="A204" s="498">
        <v>1</v>
      </c>
      <c r="B204" s="499"/>
      <c r="C204" s="115">
        <v>2</v>
      </c>
      <c r="D204" s="115">
        <v>3</v>
      </c>
      <c r="E204" s="115">
        <v>4</v>
      </c>
      <c r="F204" s="183" t="s">
        <v>262</v>
      </c>
    </row>
    <row r="205" spans="1:23" ht="13.5" thickTop="1" x14ac:dyDescent="0.2">
      <c r="A205" s="121" t="s">
        <v>6</v>
      </c>
      <c r="B205" s="112" t="s">
        <v>208</v>
      </c>
      <c r="C205" s="357">
        <f>C206+C213+C226</f>
        <v>117790</v>
      </c>
      <c r="D205" s="357">
        <f>D206+D213+D226</f>
        <v>117790</v>
      </c>
      <c r="E205" s="357">
        <f>E206+E213+E226</f>
        <v>114080.66</v>
      </c>
      <c r="F205" s="202">
        <f t="shared" ref="F205:F228" si="20">E205/D205*100</f>
        <v>96.850887172085919</v>
      </c>
    </row>
    <row r="206" spans="1:23" x14ac:dyDescent="0.2">
      <c r="A206" s="121" t="s">
        <v>209</v>
      </c>
      <c r="B206" s="112" t="s">
        <v>215</v>
      </c>
      <c r="C206" s="357">
        <f>C207+C209+C211</f>
        <v>79990</v>
      </c>
      <c r="D206" s="357">
        <f>D207+D209+D211</f>
        <v>79990</v>
      </c>
      <c r="E206" s="357">
        <f>E207+E209+E211</f>
        <v>76680.53</v>
      </c>
      <c r="F206" s="202">
        <f t="shared" si="20"/>
        <v>95.862645330666325</v>
      </c>
    </row>
    <row r="207" spans="1:23" x14ac:dyDescent="0.2">
      <c r="A207" s="121" t="s">
        <v>106</v>
      </c>
      <c r="B207" s="112" t="s">
        <v>107</v>
      </c>
      <c r="C207" s="357">
        <f>C208</f>
        <v>67995</v>
      </c>
      <c r="D207" s="357">
        <f t="shared" ref="D207:E207" si="21">D208</f>
        <v>67995</v>
      </c>
      <c r="E207" s="357">
        <f t="shared" si="21"/>
        <v>65594.55</v>
      </c>
      <c r="F207" s="202">
        <f t="shared" si="20"/>
        <v>96.469666887271131</v>
      </c>
    </row>
    <row r="208" spans="1:23" x14ac:dyDescent="0.2">
      <c r="A208" s="119" t="s">
        <v>108</v>
      </c>
      <c r="B208" s="110" t="s">
        <v>109</v>
      </c>
      <c r="C208" s="356">
        <v>67995</v>
      </c>
      <c r="D208" s="356">
        <v>67995</v>
      </c>
      <c r="E208" s="356">
        <v>65594.55</v>
      </c>
      <c r="F208" s="204">
        <f t="shared" si="20"/>
        <v>96.469666887271131</v>
      </c>
    </row>
    <row r="209" spans="1:7" x14ac:dyDescent="0.2">
      <c r="A209" s="121" t="s">
        <v>112</v>
      </c>
      <c r="B209" s="112" t="s">
        <v>113</v>
      </c>
      <c r="C209" s="357">
        <f>C210</f>
        <v>3320</v>
      </c>
      <c r="D209" s="357">
        <f>D210</f>
        <v>3320</v>
      </c>
      <c r="E209" s="357">
        <f>E210</f>
        <v>2915.95</v>
      </c>
      <c r="F209" s="202">
        <f t="shared" si="20"/>
        <v>87.829819277108427</v>
      </c>
    </row>
    <row r="210" spans="1:7" x14ac:dyDescent="0.2">
      <c r="A210" s="119" t="s">
        <v>114</v>
      </c>
      <c r="B210" s="110" t="s">
        <v>113</v>
      </c>
      <c r="C210" s="356">
        <v>3320</v>
      </c>
      <c r="D210" s="356">
        <v>3320</v>
      </c>
      <c r="E210" s="356">
        <v>2915.95</v>
      </c>
      <c r="F210" s="204">
        <f t="shared" si="20"/>
        <v>87.829819277108427</v>
      </c>
    </row>
    <row r="211" spans="1:7" x14ac:dyDescent="0.2">
      <c r="A211" s="121" t="s">
        <v>115</v>
      </c>
      <c r="B211" s="112" t="s">
        <v>116</v>
      </c>
      <c r="C211" s="357">
        <f>C212</f>
        <v>8675</v>
      </c>
      <c r="D211" s="357">
        <f>D212</f>
        <v>8675</v>
      </c>
      <c r="E211" s="357">
        <f>E212</f>
        <v>8170.03</v>
      </c>
      <c r="F211" s="202">
        <f t="shared" si="20"/>
        <v>94.179020172910654</v>
      </c>
    </row>
    <row r="212" spans="1:7" x14ac:dyDescent="0.2">
      <c r="A212" s="119" t="s">
        <v>117</v>
      </c>
      <c r="B212" s="110" t="s">
        <v>118</v>
      </c>
      <c r="C212" s="356">
        <v>8675</v>
      </c>
      <c r="D212" s="356">
        <v>8675</v>
      </c>
      <c r="E212" s="356">
        <v>8170.03</v>
      </c>
      <c r="F212" s="204">
        <f t="shared" si="20"/>
        <v>94.179020172910654</v>
      </c>
    </row>
    <row r="213" spans="1:7" x14ac:dyDescent="0.2">
      <c r="A213" s="121" t="s">
        <v>210</v>
      </c>
      <c r="B213" s="112" t="s">
        <v>216</v>
      </c>
      <c r="C213" s="357">
        <f>C214+C218+C220+C222+C224</f>
        <v>3300</v>
      </c>
      <c r="D213" s="357">
        <f>D214+D218+D220+D222+D224</f>
        <v>3300</v>
      </c>
      <c r="E213" s="357">
        <f>E214+E218+E220+E222+E224</f>
        <v>3097.26</v>
      </c>
      <c r="F213" s="202">
        <f t="shared" si="20"/>
        <v>93.856363636363639</v>
      </c>
    </row>
    <row r="214" spans="1:7" x14ac:dyDescent="0.2">
      <c r="A214" s="121" t="s">
        <v>119</v>
      </c>
      <c r="B214" s="112" t="s">
        <v>120</v>
      </c>
      <c r="C214" s="357">
        <f>SUM(C215:C217)</f>
        <v>2350</v>
      </c>
      <c r="D214" s="357">
        <f t="shared" ref="D214:E214" si="22">SUM(D215:D217)</f>
        <v>2350</v>
      </c>
      <c r="E214" s="357">
        <f t="shared" si="22"/>
        <v>2149.5100000000002</v>
      </c>
      <c r="F214" s="202">
        <f t="shared" si="20"/>
        <v>91.468510638297886</v>
      </c>
    </row>
    <row r="215" spans="1:7" s="26" customFormat="1" x14ac:dyDescent="0.2">
      <c r="A215" s="118" t="s">
        <v>121</v>
      </c>
      <c r="B215" s="124" t="s">
        <v>122</v>
      </c>
      <c r="C215" s="356">
        <v>30</v>
      </c>
      <c r="D215" s="356">
        <v>30</v>
      </c>
      <c r="E215" s="356">
        <v>0</v>
      </c>
      <c r="F215" s="203">
        <f t="shared" si="20"/>
        <v>0</v>
      </c>
    </row>
    <row r="216" spans="1:7" x14ac:dyDescent="0.2">
      <c r="A216" s="119" t="s">
        <v>123</v>
      </c>
      <c r="B216" s="110" t="s">
        <v>124</v>
      </c>
      <c r="C216" s="356">
        <v>2320</v>
      </c>
      <c r="D216" s="356">
        <v>2320</v>
      </c>
      <c r="E216" s="356">
        <v>2149.5100000000002</v>
      </c>
      <c r="F216" s="204">
        <f t="shared" si="20"/>
        <v>92.651293103448282</v>
      </c>
    </row>
    <row r="217" spans="1:7" s="99" customFormat="1" x14ac:dyDescent="0.2">
      <c r="A217" s="119">
        <v>3213</v>
      </c>
      <c r="B217" s="110" t="s">
        <v>348</v>
      </c>
      <c r="C217" s="356">
        <v>0</v>
      </c>
      <c r="D217" s="356">
        <v>0</v>
      </c>
      <c r="E217" s="356">
        <v>0</v>
      </c>
      <c r="F217" s="204"/>
    </row>
    <row r="218" spans="1:7" s="99" customFormat="1" x14ac:dyDescent="0.2">
      <c r="A218" s="121" t="s">
        <v>127</v>
      </c>
      <c r="B218" s="112" t="s">
        <v>128</v>
      </c>
      <c r="C218" s="357">
        <f>C219</f>
        <v>0</v>
      </c>
      <c r="D218" s="357">
        <f>D219</f>
        <v>0</v>
      </c>
      <c r="E218" s="357">
        <f>E219</f>
        <v>0</v>
      </c>
      <c r="F218" s="202" t="e">
        <f>E218/D218*100</f>
        <v>#DIV/0!</v>
      </c>
    </row>
    <row r="219" spans="1:7" s="99" customFormat="1" x14ac:dyDescent="0.2">
      <c r="A219" s="119" t="s">
        <v>131</v>
      </c>
      <c r="B219" s="110" t="s">
        <v>132</v>
      </c>
      <c r="C219" s="356">
        <v>0</v>
      </c>
      <c r="D219" s="356">
        <v>0</v>
      </c>
      <c r="E219" s="356">
        <v>0</v>
      </c>
      <c r="F219" s="204" t="e">
        <f>E219/D219*100</f>
        <v>#DIV/0!</v>
      </c>
    </row>
    <row r="220" spans="1:7" s="99" customFormat="1" x14ac:dyDescent="0.2">
      <c r="A220" s="121" t="s">
        <v>139</v>
      </c>
      <c r="B220" s="112" t="s">
        <v>140</v>
      </c>
      <c r="C220" s="357">
        <f>C221</f>
        <v>450</v>
      </c>
      <c r="D220" s="357">
        <f>D221</f>
        <v>450</v>
      </c>
      <c r="E220" s="357">
        <f>E221</f>
        <v>447.75</v>
      </c>
      <c r="F220" s="202">
        <f>E220/D220*100</f>
        <v>99.5</v>
      </c>
    </row>
    <row r="221" spans="1:7" s="99" customFormat="1" x14ac:dyDescent="0.2">
      <c r="A221" s="119">
        <v>3237</v>
      </c>
      <c r="B221" s="110" t="s">
        <v>154</v>
      </c>
      <c r="C221" s="356">
        <v>450</v>
      </c>
      <c r="D221" s="356">
        <v>450</v>
      </c>
      <c r="E221" s="356">
        <v>447.75</v>
      </c>
      <c r="F221" s="204">
        <f>E221/D221*100</f>
        <v>99.5</v>
      </c>
    </row>
    <row r="222" spans="1:7" x14ac:dyDescent="0.2">
      <c r="A222" s="121" t="s">
        <v>159</v>
      </c>
      <c r="B222" s="112" t="s">
        <v>160</v>
      </c>
      <c r="C222" s="357">
        <f>C223</f>
        <v>500</v>
      </c>
      <c r="D222" s="357">
        <f>D223</f>
        <v>500</v>
      </c>
      <c r="E222" s="357">
        <f>E223</f>
        <v>500</v>
      </c>
      <c r="F222" s="202">
        <f t="shared" si="20"/>
        <v>100</v>
      </c>
    </row>
    <row r="223" spans="1:7" x14ac:dyDescent="0.2">
      <c r="A223" s="119" t="s">
        <v>161</v>
      </c>
      <c r="B223" s="110" t="s">
        <v>160</v>
      </c>
      <c r="C223" s="356">
        <v>500</v>
      </c>
      <c r="D223" s="356">
        <v>500</v>
      </c>
      <c r="E223" s="356">
        <v>500</v>
      </c>
      <c r="F223" s="204">
        <f t="shared" si="20"/>
        <v>100</v>
      </c>
      <c r="G223" s="239"/>
    </row>
    <row r="224" spans="1:7" s="99" customFormat="1" x14ac:dyDescent="0.2">
      <c r="A224" s="121" t="s">
        <v>162</v>
      </c>
      <c r="B224" s="112" t="s">
        <v>163</v>
      </c>
      <c r="C224" s="357">
        <f>C225</f>
        <v>0</v>
      </c>
      <c r="D224" s="357">
        <f>SUM(D225:D225)</f>
        <v>0</v>
      </c>
      <c r="E224" s="357">
        <f>SUM(E225:E225)</f>
        <v>0</v>
      </c>
      <c r="F224" s="202" t="e">
        <f t="shared" si="20"/>
        <v>#DIV/0!</v>
      </c>
    </row>
    <row r="225" spans="1:23" s="99" customFormat="1" x14ac:dyDescent="0.2">
      <c r="A225" s="119" t="s">
        <v>172</v>
      </c>
      <c r="B225" s="110" t="s">
        <v>163</v>
      </c>
      <c r="C225" s="356">
        <v>0</v>
      </c>
      <c r="D225" s="356">
        <v>0</v>
      </c>
      <c r="E225" s="356">
        <v>0</v>
      </c>
      <c r="F225" s="204" t="e">
        <f t="shared" si="20"/>
        <v>#DIV/0!</v>
      </c>
    </row>
    <row r="226" spans="1:23" s="99" customFormat="1" x14ac:dyDescent="0.2">
      <c r="A226" s="236">
        <v>37</v>
      </c>
      <c r="B226" s="112" t="s">
        <v>331</v>
      </c>
      <c r="C226" s="337">
        <f t="shared" ref="C226:E227" si="23">C227</f>
        <v>34500</v>
      </c>
      <c r="D226" s="337">
        <f t="shared" si="23"/>
        <v>34500</v>
      </c>
      <c r="E226" s="337">
        <f t="shared" si="23"/>
        <v>34302.870000000003</v>
      </c>
      <c r="F226" s="72">
        <f t="shared" si="20"/>
        <v>99.428608695652173</v>
      </c>
      <c r="G226" s="240"/>
    </row>
    <row r="227" spans="1:23" s="99" customFormat="1" x14ac:dyDescent="0.2">
      <c r="A227" s="236">
        <v>372</v>
      </c>
      <c r="B227" s="112" t="s">
        <v>332</v>
      </c>
      <c r="C227" s="337">
        <f t="shared" si="23"/>
        <v>34500</v>
      </c>
      <c r="D227" s="337">
        <f t="shared" si="23"/>
        <v>34500</v>
      </c>
      <c r="E227" s="337">
        <f t="shared" si="23"/>
        <v>34302.870000000003</v>
      </c>
      <c r="F227" s="72">
        <f t="shared" si="20"/>
        <v>99.428608695652173</v>
      </c>
      <c r="G227" s="240"/>
    </row>
    <row r="228" spans="1:23" s="99" customFormat="1" ht="13.5" thickBot="1" x14ac:dyDescent="0.25">
      <c r="A228" s="237">
        <v>3722</v>
      </c>
      <c r="B228" s="238" t="s">
        <v>333</v>
      </c>
      <c r="C228" s="344">
        <v>34500</v>
      </c>
      <c r="D228" s="344">
        <v>34500</v>
      </c>
      <c r="E228" s="344">
        <v>34302.870000000003</v>
      </c>
      <c r="F228" s="88">
        <f t="shared" si="20"/>
        <v>99.428608695652173</v>
      </c>
      <c r="G228" s="241"/>
    </row>
    <row r="229" spans="1:23" s="99" customFormat="1" ht="13.5" thickTop="1" x14ac:dyDescent="0.2">
      <c r="A229" s="178"/>
      <c r="B229" s="179"/>
      <c r="C229" s="359"/>
      <c r="D229" s="359"/>
      <c r="E229" s="359"/>
      <c r="F229" s="206"/>
    </row>
    <row r="230" spans="1:23" s="99" customFormat="1" x14ac:dyDescent="0.2">
      <c r="A230" s="108" t="s">
        <v>321</v>
      </c>
      <c r="B230" s="98"/>
      <c r="C230" s="329"/>
      <c r="D230" s="311"/>
      <c r="E230" s="311"/>
      <c r="F230" s="182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</row>
    <row r="231" spans="1:23" s="99" customFormat="1" ht="13.5" thickBot="1" x14ac:dyDescent="0.25">
      <c r="A231" s="394"/>
      <c r="B231" s="394"/>
      <c r="C231" s="394"/>
      <c r="D231" s="394"/>
      <c r="E231" s="394"/>
      <c r="F231" s="394"/>
    </row>
    <row r="232" spans="1:23" s="99" customFormat="1" ht="39.75" thickTop="1" thickBot="1" x14ac:dyDescent="0.25">
      <c r="A232" s="114" t="s">
        <v>305</v>
      </c>
      <c r="B232" s="115" t="s">
        <v>260</v>
      </c>
      <c r="C232" s="115" t="s">
        <v>357</v>
      </c>
      <c r="D232" s="115" t="s">
        <v>356</v>
      </c>
      <c r="E232" s="115" t="s">
        <v>368</v>
      </c>
      <c r="F232" s="183" t="s">
        <v>261</v>
      </c>
    </row>
    <row r="233" spans="1:23" s="99" customFormat="1" ht="14.25" thickTop="1" thickBot="1" x14ac:dyDescent="0.25">
      <c r="A233" s="498">
        <v>1</v>
      </c>
      <c r="B233" s="499"/>
      <c r="C233" s="115">
        <v>2</v>
      </c>
      <c r="D233" s="115">
        <v>3</v>
      </c>
      <c r="E233" s="115">
        <v>4</v>
      </c>
      <c r="F233" s="183" t="s">
        <v>262</v>
      </c>
    </row>
    <row r="234" spans="1:23" ht="13.5" thickTop="1" x14ac:dyDescent="0.2">
      <c r="A234" s="121" t="s">
        <v>6</v>
      </c>
      <c r="B234" s="112" t="s">
        <v>208</v>
      </c>
      <c r="C234" s="357">
        <f>C235+C242+C251</f>
        <v>20900</v>
      </c>
      <c r="D234" s="357">
        <f>D235+D242+D251</f>
        <v>20900</v>
      </c>
      <c r="E234" s="357">
        <f>E235+E242+E251</f>
        <v>15586.6</v>
      </c>
      <c r="F234" s="202">
        <f t="shared" ref="F234:F255" si="24">E234/D234*100</f>
        <v>74.577033492822963</v>
      </c>
    </row>
    <row r="235" spans="1:23" s="99" customFormat="1" x14ac:dyDescent="0.2">
      <c r="A235" s="121" t="s">
        <v>209</v>
      </c>
      <c r="B235" s="112" t="s">
        <v>215</v>
      </c>
      <c r="C235" s="357">
        <f>C238+C236+C240</f>
        <v>398</v>
      </c>
      <c r="D235" s="357">
        <f t="shared" ref="D235:E235" si="25">D238+D236+D240</f>
        <v>398</v>
      </c>
      <c r="E235" s="357">
        <f t="shared" si="25"/>
        <v>397.2</v>
      </c>
      <c r="F235" s="202">
        <f t="shared" si="24"/>
        <v>99.798994974874361</v>
      </c>
    </row>
    <row r="236" spans="1:23" s="99" customFormat="1" x14ac:dyDescent="0.2">
      <c r="A236" s="121" t="s">
        <v>106</v>
      </c>
      <c r="B236" s="112" t="s">
        <v>107</v>
      </c>
      <c r="C236" s="357">
        <f>C237</f>
        <v>5</v>
      </c>
      <c r="D236" s="357">
        <f t="shared" ref="D236:E236" si="26">D237</f>
        <v>5</v>
      </c>
      <c r="E236" s="357">
        <f t="shared" si="26"/>
        <v>5</v>
      </c>
      <c r="F236" s="202">
        <f t="shared" si="24"/>
        <v>100</v>
      </c>
    </row>
    <row r="237" spans="1:23" s="99" customFormat="1" x14ac:dyDescent="0.2">
      <c r="A237" s="119" t="s">
        <v>108</v>
      </c>
      <c r="B237" s="110" t="s">
        <v>109</v>
      </c>
      <c r="C237" s="356">
        <v>5</v>
      </c>
      <c r="D237" s="356">
        <v>5</v>
      </c>
      <c r="E237" s="356">
        <v>5</v>
      </c>
      <c r="F237" s="204">
        <f t="shared" si="24"/>
        <v>100</v>
      </c>
    </row>
    <row r="238" spans="1:23" s="99" customFormat="1" x14ac:dyDescent="0.2">
      <c r="A238" s="121" t="s">
        <v>112</v>
      </c>
      <c r="B238" s="112" t="s">
        <v>113</v>
      </c>
      <c r="C238" s="357">
        <f t="shared" ref="C238:E238" si="27">C239</f>
        <v>390</v>
      </c>
      <c r="D238" s="357">
        <f t="shared" si="27"/>
        <v>390</v>
      </c>
      <c r="E238" s="357">
        <f t="shared" si="27"/>
        <v>390</v>
      </c>
      <c r="F238" s="202">
        <f t="shared" si="24"/>
        <v>100</v>
      </c>
    </row>
    <row r="239" spans="1:23" s="99" customFormat="1" x14ac:dyDescent="0.2">
      <c r="A239" s="119" t="s">
        <v>114</v>
      </c>
      <c r="B239" s="110" t="s">
        <v>113</v>
      </c>
      <c r="C239" s="356">
        <v>390</v>
      </c>
      <c r="D239" s="356">
        <v>390</v>
      </c>
      <c r="E239" s="356">
        <v>390</v>
      </c>
      <c r="F239" s="204">
        <f t="shared" si="24"/>
        <v>100</v>
      </c>
    </row>
    <row r="240" spans="1:23" s="99" customFormat="1" x14ac:dyDescent="0.2">
      <c r="A240" s="121" t="s">
        <v>115</v>
      </c>
      <c r="B240" s="112" t="s">
        <v>116</v>
      </c>
      <c r="C240" s="357">
        <f>C241</f>
        <v>3</v>
      </c>
      <c r="D240" s="357">
        <f>D241</f>
        <v>3</v>
      </c>
      <c r="E240" s="357">
        <f>E241</f>
        <v>2.2000000000000002</v>
      </c>
      <c r="F240" s="202">
        <f t="shared" si="24"/>
        <v>73.333333333333343</v>
      </c>
    </row>
    <row r="241" spans="1:6" s="99" customFormat="1" x14ac:dyDescent="0.2">
      <c r="A241" s="119" t="s">
        <v>117</v>
      </c>
      <c r="B241" s="110" t="s">
        <v>118</v>
      </c>
      <c r="C241" s="356">
        <v>3</v>
      </c>
      <c r="D241" s="356">
        <v>3</v>
      </c>
      <c r="E241" s="356">
        <v>2.2000000000000002</v>
      </c>
      <c r="F241" s="204">
        <f t="shared" si="24"/>
        <v>73.333333333333343</v>
      </c>
    </row>
    <row r="242" spans="1:6" x14ac:dyDescent="0.2">
      <c r="A242" s="121" t="s">
        <v>210</v>
      </c>
      <c r="B242" s="112" t="s">
        <v>216</v>
      </c>
      <c r="C242" s="357">
        <f>C243+C247+C249</f>
        <v>18310</v>
      </c>
      <c r="D242" s="357">
        <f t="shared" ref="D242:E242" si="28">D243+D247+D249</f>
        <v>18310</v>
      </c>
      <c r="E242" s="357">
        <f t="shared" si="28"/>
        <v>13009.64</v>
      </c>
      <c r="F242" s="202">
        <f t="shared" si="24"/>
        <v>71.052102676133259</v>
      </c>
    </row>
    <row r="243" spans="1:6" s="99" customFormat="1" x14ac:dyDescent="0.2">
      <c r="A243" s="121" t="s">
        <v>127</v>
      </c>
      <c r="B243" s="112" t="s">
        <v>128</v>
      </c>
      <c r="C243" s="357">
        <f>SUM(C244:C246)</f>
        <v>17260</v>
      </c>
      <c r="D243" s="357">
        <f>SUM(D244:D246)</f>
        <v>17260</v>
      </c>
      <c r="E243" s="357">
        <f>SUM(E244:E246)</f>
        <v>12063.099999999999</v>
      </c>
      <c r="F243" s="202">
        <f t="shared" si="24"/>
        <v>69.89049826187717</v>
      </c>
    </row>
    <row r="244" spans="1:6" s="99" customFormat="1" x14ac:dyDescent="0.2">
      <c r="A244" s="119" t="s">
        <v>129</v>
      </c>
      <c r="B244" s="110" t="s">
        <v>130</v>
      </c>
      <c r="C244" s="356">
        <v>2210</v>
      </c>
      <c r="D244" s="356">
        <v>2210</v>
      </c>
      <c r="E244" s="356">
        <v>884.64</v>
      </c>
      <c r="F244" s="204">
        <f t="shared" si="24"/>
        <v>40.028959276018099</v>
      </c>
    </row>
    <row r="245" spans="1:6" s="99" customFormat="1" x14ac:dyDescent="0.2">
      <c r="A245" s="119" t="s">
        <v>131</v>
      </c>
      <c r="B245" s="110" t="s">
        <v>132</v>
      </c>
      <c r="C245" s="356">
        <v>14450</v>
      </c>
      <c r="D245" s="356">
        <v>14450</v>
      </c>
      <c r="E245" s="356">
        <v>11178.46</v>
      </c>
      <c r="F245" s="204">
        <f t="shared" si="24"/>
        <v>77.359584775086503</v>
      </c>
    </row>
    <row r="246" spans="1:6" s="99" customFormat="1" x14ac:dyDescent="0.2">
      <c r="A246" s="119" t="s">
        <v>135</v>
      </c>
      <c r="B246" s="110" t="s">
        <v>136</v>
      </c>
      <c r="C246" s="356">
        <v>600</v>
      </c>
      <c r="D246" s="356">
        <v>600</v>
      </c>
      <c r="E246" s="356">
        <v>0</v>
      </c>
      <c r="F246" s="204">
        <f t="shared" si="24"/>
        <v>0</v>
      </c>
    </row>
    <row r="247" spans="1:6" s="99" customFormat="1" x14ac:dyDescent="0.2">
      <c r="A247" s="121" t="s">
        <v>139</v>
      </c>
      <c r="B247" s="112" t="s">
        <v>140</v>
      </c>
      <c r="C247" s="357">
        <f>C248</f>
        <v>50</v>
      </c>
      <c r="D247" s="357">
        <f>D248</f>
        <v>50</v>
      </c>
      <c r="E247" s="357">
        <f>E248</f>
        <v>0</v>
      </c>
      <c r="F247" s="202">
        <f t="shared" si="24"/>
        <v>0</v>
      </c>
    </row>
    <row r="248" spans="1:6" s="99" customFormat="1" x14ac:dyDescent="0.2">
      <c r="A248" s="119" t="s">
        <v>153</v>
      </c>
      <c r="B248" s="110" t="s">
        <v>154</v>
      </c>
      <c r="C248" s="356">
        <v>50</v>
      </c>
      <c r="D248" s="356">
        <v>50</v>
      </c>
      <c r="E248" s="356">
        <v>0</v>
      </c>
      <c r="F248" s="204">
        <f t="shared" si="24"/>
        <v>0</v>
      </c>
    </row>
    <row r="249" spans="1:6" s="99" customFormat="1" x14ac:dyDescent="0.2">
      <c r="A249" s="121" t="s">
        <v>162</v>
      </c>
      <c r="B249" s="112" t="s">
        <v>163</v>
      </c>
      <c r="C249" s="357">
        <f>C250</f>
        <v>1000</v>
      </c>
      <c r="D249" s="357">
        <f t="shared" ref="D249:E249" si="29">D250</f>
        <v>1000</v>
      </c>
      <c r="E249" s="357">
        <f t="shared" si="29"/>
        <v>946.54</v>
      </c>
      <c r="F249" s="202">
        <f t="shared" si="24"/>
        <v>94.653999999999996</v>
      </c>
    </row>
    <row r="250" spans="1:6" s="99" customFormat="1" x14ac:dyDescent="0.2">
      <c r="A250" s="119" t="s">
        <v>166</v>
      </c>
      <c r="B250" s="110" t="s">
        <v>167</v>
      </c>
      <c r="C250" s="356">
        <v>1000</v>
      </c>
      <c r="D250" s="356">
        <v>1000</v>
      </c>
      <c r="E250" s="356">
        <v>946.54</v>
      </c>
      <c r="F250" s="204">
        <f t="shared" si="24"/>
        <v>94.653999999999996</v>
      </c>
    </row>
    <row r="251" spans="1:6" s="99" customFormat="1" x14ac:dyDescent="0.2">
      <c r="A251" s="121" t="s">
        <v>213</v>
      </c>
      <c r="B251" s="112" t="s">
        <v>219</v>
      </c>
      <c r="C251" s="357">
        <f>C252+C254</f>
        <v>2192</v>
      </c>
      <c r="D251" s="357">
        <f t="shared" ref="D251:E251" si="30">D252+D254</f>
        <v>2192</v>
      </c>
      <c r="E251" s="357">
        <f t="shared" si="30"/>
        <v>2179.7600000000002</v>
      </c>
      <c r="F251" s="202">
        <f t="shared" si="24"/>
        <v>99.44160583941607</v>
      </c>
    </row>
    <row r="252" spans="1:6" s="99" customFormat="1" x14ac:dyDescent="0.2">
      <c r="A252" s="121">
        <v>381</v>
      </c>
      <c r="B252" s="112" t="s">
        <v>349</v>
      </c>
      <c r="C252" s="357">
        <f t="shared" ref="C252:E252" si="31">C253</f>
        <v>10</v>
      </c>
      <c r="D252" s="357">
        <f t="shared" si="31"/>
        <v>10</v>
      </c>
      <c r="E252" s="357">
        <f t="shared" si="31"/>
        <v>7.9</v>
      </c>
      <c r="F252" s="202">
        <f t="shared" si="24"/>
        <v>79</v>
      </c>
    </row>
    <row r="253" spans="1:6" s="99" customFormat="1" x14ac:dyDescent="0.2">
      <c r="A253" s="119">
        <v>3812</v>
      </c>
      <c r="B253" s="110" t="s">
        <v>350</v>
      </c>
      <c r="C253" s="356">
        <v>10</v>
      </c>
      <c r="D253" s="356">
        <v>10</v>
      </c>
      <c r="E253" s="356">
        <v>7.9</v>
      </c>
      <c r="F253" s="204">
        <f t="shared" si="24"/>
        <v>79</v>
      </c>
    </row>
    <row r="254" spans="1:6" s="99" customFormat="1" x14ac:dyDescent="0.2">
      <c r="A254" s="227" t="s">
        <v>195</v>
      </c>
      <c r="B254" s="123" t="s">
        <v>196</v>
      </c>
      <c r="C254" s="360">
        <f t="shared" ref="C254:E254" si="32">C255</f>
        <v>2182</v>
      </c>
      <c r="D254" s="360">
        <f t="shared" si="32"/>
        <v>2182</v>
      </c>
      <c r="E254" s="360">
        <f t="shared" si="32"/>
        <v>2171.86</v>
      </c>
      <c r="F254" s="319">
        <f t="shared" si="24"/>
        <v>99.535288725939509</v>
      </c>
    </row>
    <row r="255" spans="1:6" s="99" customFormat="1" ht="13.5" thickBot="1" x14ac:dyDescent="0.25">
      <c r="A255" s="122" t="s">
        <v>197</v>
      </c>
      <c r="B255" s="113" t="s">
        <v>198</v>
      </c>
      <c r="C255" s="358">
        <v>2182</v>
      </c>
      <c r="D255" s="358">
        <v>2182</v>
      </c>
      <c r="E255" s="358">
        <v>2171.86</v>
      </c>
      <c r="F255" s="205">
        <f t="shared" si="24"/>
        <v>99.535288725939509</v>
      </c>
    </row>
    <row r="256" spans="1:6" s="99" customFormat="1" ht="13.5" thickTop="1" x14ac:dyDescent="0.2">
      <c r="A256" s="178"/>
      <c r="B256" s="179"/>
      <c r="C256" s="359"/>
      <c r="D256" s="316"/>
      <c r="E256" s="316"/>
      <c r="F256" s="206"/>
    </row>
    <row r="257" spans="1:23" s="99" customFormat="1" x14ac:dyDescent="0.2">
      <c r="A257" s="108" t="s">
        <v>335</v>
      </c>
      <c r="B257" s="208"/>
      <c r="C257" s="329"/>
      <c r="D257" s="311"/>
      <c r="E257" s="311"/>
      <c r="F257" s="182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</row>
    <row r="258" spans="1:23" s="99" customFormat="1" ht="13.5" thickBot="1" x14ac:dyDescent="0.25">
      <c r="A258" s="394"/>
      <c r="B258" s="394"/>
      <c r="C258" s="394"/>
      <c r="D258" s="394"/>
      <c r="E258" s="394"/>
      <c r="F258" s="394"/>
    </row>
    <row r="259" spans="1:23" s="99" customFormat="1" ht="39.75" thickTop="1" thickBot="1" x14ac:dyDescent="0.25">
      <c r="A259" s="114" t="s">
        <v>305</v>
      </c>
      <c r="B259" s="115" t="s">
        <v>260</v>
      </c>
      <c r="C259" s="115" t="s">
        <v>357</v>
      </c>
      <c r="D259" s="115" t="s">
        <v>356</v>
      </c>
      <c r="E259" s="115" t="s">
        <v>368</v>
      </c>
      <c r="F259" s="183" t="s">
        <v>261</v>
      </c>
    </row>
    <row r="260" spans="1:23" s="99" customFormat="1" ht="14.25" thickTop="1" thickBot="1" x14ac:dyDescent="0.25">
      <c r="A260" s="498">
        <v>1</v>
      </c>
      <c r="B260" s="499"/>
      <c r="C260" s="115">
        <v>2</v>
      </c>
      <c r="D260" s="115">
        <v>3</v>
      </c>
      <c r="E260" s="115">
        <v>4</v>
      </c>
      <c r="F260" s="183" t="s">
        <v>262</v>
      </c>
    </row>
    <row r="261" spans="1:23" s="99" customFormat="1" ht="13.5" thickTop="1" x14ac:dyDescent="0.2">
      <c r="A261" s="121" t="s">
        <v>6</v>
      </c>
      <c r="B261" s="112" t="s">
        <v>208</v>
      </c>
      <c r="C261" s="357">
        <f>C262</f>
        <v>4000</v>
      </c>
      <c r="D261" s="357">
        <f>D262</f>
        <v>4000</v>
      </c>
      <c r="E261" s="357">
        <f>E262</f>
        <v>4000</v>
      </c>
      <c r="F261" s="202">
        <f t="shared" ref="F261:F269" si="33">E261/D261*100</f>
        <v>100</v>
      </c>
    </row>
    <row r="262" spans="1:23" s="99" customFormat="1" x14ac:dyDescent="0.2">
      <c r="A262" s="121" t="s">
        <v>210</v>
      </c>
      <c r="B262" s="112" t="s">
        <v>216</v>
      </c>
      <c r="C262" s="357">
        <f>C263+C266+C268</f>
        <v>4000</v>
      </c>
      <c r="D262" s="357">
        <f>D263+D266+D268</f>
        <v>4000</v>
      </c>
      <c r="E262" s="357">
        <f>E263+E266+E268</f>
        <v>4000</v>
      </c>
      <c r="F262" s="202">
        <f t="shared" si="33"/>
        <v>100</v>
      </c>
    </row>
    <row r="263" spans="1:23" s="99" customFormat="1" x14ac:dyDescent="0.2">
      <c r="A263" s="121" t="s">
        <v>127</v>
      </c>
      <c r="B263" s="112" t="s">
        <v>128</v>
      </c>
      <c r="C263" s="357">
        <f>SUM(C264:C265)</f>
        <v>3600</v>
      </c>
      <c r="D263" s="357">
        <f>SUM(D264:D265)</f>
        <v>3600</v>
      </c>
      <c r="E263" s="357">
        <f>SUM(E264:E265)</f>
        <v>3682.04</v>
      </c>
      <c r="F263" s="202">
        <f t="shared" si="33"/>
        <v>102.2788888888889</v>
      </c>
    </row>
    <row r="264" spans="1:23" s="99" customFormat="1" x14ac:dyDescent="0.2">
      <c r="A264" s="119" t="s">
        <v>129</v>
      </c>
      <c r="B264" s="110" t="s">
        <v>130</v>
      </c>
      <c r="C264" s="356">
        <v>3600</v>
      </c>
      <c r="D264" s="356">
        <v>3600</v>
      </c>
      <c r="E264" s="356">
        <v>3682.04</v>
      </c>
      <c r="F264" s="204">
        <f t="shared" si="33"/>
        <v>102.2788888888889</v>
      </c>
    </row>
    <row r="265" spans="1:23" s="99" customFormat="1" x14ac:dyDescent="0.2">
      <c r="A265" s="119" t="s">
        <v>131</v>
      </c>
      <c r="B265" s="110" t="s">
        <v>132</v>
      </c>
      <c r="C265" s="356">
        <v>0</v>
      </c>
      <c r="D265" s="356">
        <v>0</v>
      </c>
      <c r="E265" s="356">
        <v>0</v>
      </c>
      <c r="F265" s="204" t="e">
        <f t="shared" si="33"/>
        <v>#DIV/0!</v>
      </c>
    </row>
    <row r="266" spans="1:23" s="99" customFormat="1" x14ac:dyDescent="0.2">
      <c r="A266" s="121" t="s">
        <v>139</v>
      </c>
      <c r="B266" s="112" t="s">
        <v>140</v>
      </c>
      <c r="C266" s="357">
        <f>C267</f>
        <v>300</v>
      </c>
      <c r="D266" s="357">
        <f t="shared" ref="D266:E266" si="34">D267</f>
        <v>300</v>
      </c>
      <c r="E266" s="357">
        <f t="shared" si="34"/>
        <v>276.25</v>
      </c>
      <c r="F266" s="202">
        <f t="shared" si="33"/>
        <v>92.083333333333329</v>
      </c>
    </row>
    <row r="267" spans="1:23" s="99" customFormat="1" x14ac:dyDescent="0.2">
      <c r="A267" s="119" t="s">
        <v>157</v>
      </c>
      <c r="B267" s="110" t="s">
        <v>158</v>
      </c>
      <c r="C267" s="356">
        <v>300</v>
      </c>
      <c r="D267" s="356">
        <v>300</v>
      </c>
      <c r="E267" s="356">
        <v>276.25</v>
      </c>
      <c r="F267" s="204">
        <f t="shared" si="33"/>
        <v>92.083333333333329</v>
      </c>
    </row>
    <row r="268" spans="1:23" s="99" customFormat="1" x14ac:dyDescent="0.2">
      <c r="A268" s="121" t="s">
        <v>162</v>
      </c>
      <c r="B268" s="112" t="s">
        <v>163</v>
      </c>
      <c r="C268" s="357">
        <f>C269</f>
        <v>100</v>
      </c>
      <c r="D268" s="357">
        <f>SUM(D269:D269)</f>
        <v>100</v>
      </c>
      <c r="E268" s="357">
        <f>SUM(E269:E269)</f>
        <v>41.71</v>
      </c>
      <c r="F268" s="202">
        <f t="shared" si="33"/>
        <v>41.71</v>
      </c>
    </row>
    <row r="269" spans="1:23" s="99" customFormat="1" ht="13.5" thickBot="1" x14ac:dyDescent="0.25">
      <c r="A269" s="122" t="s">
        <v>172</v>
      </c>
      <c r="B269" s="113" t="s">
        <v>163</v>
      </c>
      <c r="C269" s="358">
        <v>100</v>
      </c>
      <c r="D269" s="358">
        <v>100</v>
      </c>
      <c r="E269" s="358">
        <v>41.71</v>
      </c>
      <c r="F269" s="205">
        <f t="shared" si="33"/>
        <v>41.71</v>
      </c>
    </row>
    <row r="270" spans="1:23" s="99" customFormat="1" ht="13.5" thickTop="1" x14ac:dyDescent="0.2">
      <c r="A270" s="178"/>
      <c r="B270" s="179"/>
      <c r="C270" s="359"/>
      <c r="D270" s="316"/>
      <c r="E270" s="316"/>
      <c r="F270" s="206"/>
    </row>
    <row r="271" spans="1:23" s="99" customFormat="1" x14ac:dyDescent="0.2">
      <c r="A271" s="108" t="s">
        <v>322</v>
      </c>
      <c r="B271" s="98"/>
      <c r="C271" s="329"/>
      <c r="D271" s="311"/>
      <c r="E271" s="311"/>
      <c r="F271" s="182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</row>
    <row r="272" spans="1:23" s="99" customFormat="1" ht="13.5" thickBot="1" x14ac:dyDescent="0.25">
      <c r="A272" s="394"/>
      <c r="B272" s="394"/>
      <c r="C272" s="394"/>
      <c r="D272" s="394"/>
      <c r="E272" s="394"/>
      <c r="F272" s="394"/>
    </row>
    <row r="273" spans="1:6" s="99" customFormat="1" ht="39.75" thickTop="1" thickBot="1" x14ac:dyDescent="0.25">
      <c r="A273" s="114" t="s">
        <v>305</v>
      </c>
      <c r="B273" s="115" t="s">
        <v>260</v>
      </c>
      <c r="C273" s="115" t="s">
        <v>357</v>
      </c>
      <c r="D273" s="115" t="s">
        <v>356</v>
      </c>
      <c r="E273" s="115" t="s">
        <v>368</v>
      </c>
      <c r="F273" s="183" t="s">
        <v>261</v>
      </c>
    </row>
    <row r="274" spans="1:6" s="99" customFormat="1" ht="14.25" thickTop="1" thickBot="1" x14ac:dyDescent="0.25">
      <c r="A274" s="498">
        <v>1</v>
      </c>
      <c r="B274" s="499"/>
      <c r="C274" s="115">
        <v>2</v>
      </c>
      <c r="D274" s="115">
        <v>3</v>
      </c>
      <c r="E274" s="115">
        <v>4</v>
      </c>
      <c r="F274" s="183" t="s">
        <v>262</v>
      </c>
    </row>
    <row r="275" spans="1:6" ht="13.5" thickTop="1" x14ac:dyDescent="0.2">
      <c r="A275" s="121" t="s">
        <v>6</v>
      </c>
      <c r="B275" s="112" t="s">
        <v>208</v>
      </c>
      <c r="C275" s="357">
        <f>C276+C281+C292</f>
        <v>45680</v>
      </c>
      <c r="D275" s="357">
        <f t="shared" ref="D275:E275" si="35">D276+D281+D292</f>
        <v>45680</v>
      </c>
      <c r="E275" s="357">
        <f t="shared" si="35"/>
        <v>23685.1</v>
      </c>
      <c r="F275" s="202">
        <f t="shared" ref="F275:F294" si="36">E275/D275*100</f>
        <v>51.850043782837133</v>
      </c>
    </row>
    <row r="276" spans="1:6" s="99" customFormat="1" x14ac:dyDescent="0.2">
      <c r="A276" s="121" t="s">
        <v>209</v>
      </c>
      <c r="B276" s="112" t="s">
        <v>215</v>
      </c>
      <c r="C276" s="357">
        <f>C277+C279</f>
        <v>6800</v>
      </c>
      <c r="D276" s="357">
        <f t="shared" ref="D276:E276" si="37">D277+D279</f>
        <v>6800</v>
      </c>
      <c r="E276" s="357">
        <f t="shared" si="37"/>
        <v>0</v>
      </c>
      <c r="F276" s="202">
        <f t="shared" si="36"/>
        <v>0</v>
      </c>
    </row>
    <row r="277" spans="1:6" s="99" customFormat="1" x14ac:dyDescent="0.2">
      <c r="A277" s="121" t="s">
        <v>106</v>
      </c>
      <c r="B277" s="112" t="s">
        <v>107</v>
      </c>
      <c r="C277" s="357">
        <f>C278</f>
        <v>5850</v>
      </c>
      <c r="D277" s="357">
        <f t="shared" ref="D277:E277" si="38">D278</f>
        <v>5850</v>
      </c>
      <c r="E277" s="357">
        <f t="shared" si="38"/>
        <v>0</v>
      </c>
      <c r="F277" s="202">
        <f t="shared" si="36"/>
        <v>0</v>
      </c>
    </row>
    <row r="278" spans="1:6" s="99" customFormat="1" x14ac:dyDescent="0.2">
      <c r="A278" s="119" t="s">
        <v>108</v>
      </c>
      <c r="B278" s="110" t="s">
        <v>109</v>
      </c>
      <c r="C278" s="356">
        <v>5850</v>
      </c>
      <c r="D278" s="356">
        <v>5850</v>
      </c>
      <c r="E278" s="356">
        <v>0</v>
      </c>
      <c r="F278" s="204">
        <f t="shared" si="36"/>
        <v>0</v>
      </c>
    </row>
    <row r="279" spans="1:6" s="99" customFormat="1" x14ac:dyDescent="0.2">
      <c r="A279" s="121" t="s">
        <v>115</v>
      </c>
      <c r="B279" s="112" t="s">
        <v>116</v>
      </c>
      <c r="C279" s="357">
        <f>C280</f>
        <v>950</v>
      </c>
      <c r="D279" s="357">
        <f>D280</f>
        <v>950</v>
      </c>
      <c r="E279" s="357">
        <f>E280</f>
        <v>0</v>
      </c>
      <c r="F279" s="202">
        <f t="shared" si="36"/>
        <v>0</v>
      </c>
    </row>
    <row r="280" spans="1:6" s="99" customFormat="1" x14ac:dyDescent="0.2">
      <c r="A280" s="119" t="s">
        <v>117</v>
      </c>
      <c r="B280" s="110" t="s">
        <v>118</v>
      </c>
      <c r="C280" s="356">
        <v>950</v>
      </c>
      <c r="D280" s="356">
        <v>950</v>
      </c>
      <c r="E280" s="356">
        <v>0</v>
      </c>
      <c r="F280" s="204">
        <f t="shared" si="36"/>
        <v>0</v>
      </c>
    </row>
    <row r="281" spans="1:6" x14ac:dyDescent="0.2">
      <c r="A281" s="121" t="s">
        <v>210</v>
      </c>
      <c r="B281" s="112" t="s">
        <v>216</v>
      </c>
      <c r="C281" s="357">
        <f>C282+C286+C288+C290</f>
        <v>38880</v>
      </c>
      <c r="D281" s="357">
        <f>D282+D286+D288+D290</f>
        <v>38880</v>
      </c>
      <c r="E281" s="357">
        <f>E282+E286+E288+E290</f>
        <v>23594.6</v>
      </c>
      <c r="F281" s="202">
        <f t="shared" si="36"/>
        <v>60.685699588477362</v>
      </c>
    </row>
    <row r="282" spans="1:6" x14ac:dyDescent="0.2">
      <c r="A282" s="121" t="s">
        <v>127</v>
      </c>
      <c r="B282" s="112" t="s">
        <v>128</v>
      </c>
      <c r="C282" s="357">
        <f>SUM(C283:C285)</f>
        <v>29650</v>
      </c>
      <c r="D282" s="357">
        <f>SUM(D283:D285)</f>
        <v>29650</v>
      </c>
      <c r="E282" s="357">
        <f>SUM(E283:E285)</f>
        <v>23422.6</v>
      </c>
      <c r="F282" s="202">
        <f t="shared" si="36"/>
        <v>78.996964586846545</v>
      </c>
    </row>
    <row r="283" spans="1:6" x14ac:dyDescent="0.2">
      <c r="A283" s="119" t="s">
        <v>129</v>
      </c>
      <c r="B283" s="110" t="s">
        <v>130</v>
      </c>
      <c r="C283" s="356">
        <v>2500</v>
      </c>
      <c r="D283" s="356">
        <v>2500</v>
      </c>
      <c r="E283" s="356">
        <v>3612.84</v>
      </c>
      <c r="F283" s="204">
        <f t="shared" si="36"/>
        <v>144.5136</v>
      </c>
    </row>
    <row r="284" spans="1:6" x14ac:dyDescent="0.2">
      <c r="A284" s="119" t="s">
        <v>189</v>
      </c>
      <c r="B284" s="110" t="s">
        <v>190</v>
      </c>
      <c r="C284" s="356">
        <v>26500</v>
      </c>
      <c r="D284" s="356">
        <v>26500</v>
      </c>
      <c r="E284" s="356">
        <v>19809.759999999998</v>
      </c>
      <c r="F284" s="204">
        <f t="shared" si="36"/>
        <v>74.753811320754721</v>
      </c>
    </row>
    <row r="285" spans="1:6" x14ac:dyDescent="0.2">
      <c r="A285" s="119" t="s">
        <v>133</v>
      </c>
      <c r="B285" s="110" t="s">
        <v>134</v>
      </c>
      <c r="C285" s="356">
        <v>650</v>
      </c>
      <c r="D285" s="356">
        <v>650</v>
      </c>
      <c r="E285" s="356">
        <v>0</v>
      </c>
      <c r="F285" s="204">
        <f t="shared" si="36"/>
        <v>0</v>
      </c>
    </row>
    <row r="286" spans="1:6" s="99" customFormat="1" x14ac:dyDescent="0.2">
      <c r="A286" s="121" t="s">
        <v>139</v>
      </c>
      <c r="B286" s="112" t="s">
        <v>140</v>
      </c>
      <c r="C286" s="357">
        <f>C287</f>
        <v>8980</v>
      </c>
      <c r="D286" s="357">
        <f>D287</f>
        <v>8980</v>
      </c>
      <c r="E286" s="357">
        <f>E287</f>
        <v>0</v>
      </c>
      <c r="F286" s="202">
        <f t="shared" si="36"/>
        <v>0</v>
      </c>
    </row>
    <row r="287" spans="1:6" s="99" customFormat="1" x14ac:dyDescent="0.2">
      <c r="A287" s="119" t="s">
        <v>143</v>
      </c>
      <c r="B287" s="110" t="s">
        <v>144</v>
      </c>
      <c r="C287" s="356">
        <v>8980</v>
      </c>
      <c r="D287" s="356">
        <v>8980</v>
      </c>
      <c r="E287" s="356">
        <v>0</v>
      </c>
      <c r="F287" s="204">
        <f t="shared" si="36"/>
        <v>0</v>
      </c>
    </row>
    <row r="288" spans="1:6" x14ac:dyDescent="0.2">
      <c r="A288" s="121" t="s">
        <v>159</v>
      </c>
      <c r="B288" s="112" t="s">
        <v>160</v>
      </c>
      <c r="C288" s="357">
        <f>C289</f>
        <v>250</v>
      </c>
      <c r="D288" s="357">
        <f>D289</f>
        <v>250</v>
      </c>
      <c r="E288" s="357">
        <f>E289</f>
        <v>172</v>
      </c>
      <c r="F288" s="202">
        <f t="shared" si="36"/>
        <v>68.8</v>
      </c>
    </row>
    <row r="289" spans="1:23" x14ac:dyDescent="0.2">
      <c r="A289" s="119" t="s">
        <v>161</v>
      </c>
      <c r="B289" s="110" t="s">
        <v>160</v>
      </c>
      <c r="C289" s="356">
        <v>250</v>
      </c>
      <c r="D289" s="356">
        <v>250</v>
      </c>
      <c r="E289" s="356">
        <v>172</v>
      </c>
      <c r="F289" s="204">
        <f t="shared" si="36"/>
        <v>68.8</v>
      </c>
    </row>
    <row r="290" spans="1:23" x14ac:dyDescent="0.2">
      <c r="A290" s="121" t="s">
        <v>162</v>
      </c>
      <c r="B290" s="112" t="s">
        <v>163</v>
      </c>
      <c r="C290" s="357">
        <f>C291</f>
        <v>0</v>
      </c>
      <c r="D290" s="357">
        <f>D291</f>
        <v>0</v>
      </c>
      <c r="E290" s="357">
        <f>E291</f>
        <v>0</v>
      </c>
      <c r="F290" s="202" t="e">
        <f t="shared" si="36"/>
        <v>#DIV/0!</v>
      </c>
    </row>
    <row r="291" spans="1:23" x14ac:dyDescent="0.2">
      <c r="A291" s="119" t="s">
        <v>172</v>
      </c>
      <c r="B291" s="110" t="s">
        <v>163</v>
      </c>
      <c r="C291" s="356">
        <v>0</v>
      </c>
      <c r="D291" s="356">
        <v>0</v>
      </c>
      <c r="E291" s="356">
        <v>0</v>
      </c>
      <c r="F291" s="204" t="e">
        <f t="shared" si="36"/>
        <v>#DIV/0!</v>
      </c>
    </row>
    <row r="292" spans="1:23" s="99" customFormat="1" x14ac:dyDescent="0.2">
      <c r="A292" s="227" t="s">
        <v>211</v>
      </c>
      <c r="B292" s="123" t="s">
        <v>217</v>
      </c>
      <c r="C292" s="360">
        <f t="shared" ref="C292:E293" si="39">C293</f>
        <v>0</v>
      </c>
      <c r="D292" s="360">
        <f t="shared" si="39"/>
        <v>0</v>
      </c>
      <c r="E292" s="360">
        <f t="shared" si="39"/>
        <v>90.5</v>
      </c>
      <c r="F292" s="319" t="e">
        <f t="shared" si="36"/>
        <v>#DIV/0!</v>
      </c>
    </row>
    <row r="293" spans="1:23" s="99" customFormat="1" x14ac:dyDescent="0.2">
      <c r="A293" s="121" t="s">
        <v>173</v>
      </c>
      <c r="B293" s="112" t="s">
        <v>174</v>
      </c>
      <c r="C293" s="357">
        <f t="shared" si="39"/>
        <v>0</v>
      </c>
      <c r="D293" s="357">
        <f t="shared" si="39"/>
        <v>0</v>
      </c>
      <c r="E293" s="357">
        <f t="shared" si="39"/>
        <v>90.5</v>
      </c>
      <c r="F293" s="202" t="e">
        <f t="shared" si="36"/>
        <v>#DIV/0!</v>
      </c>
    </row>
    <row r="294" spans="1:23" s="99" customFormat="1" ht="13.5" thickBot="1" x14ac:dyDescent="0.25">
      <c r="A294" s="122" t="s">
        <v>175</v>
      </c>
      <c r="B294" s="113" t="s">
        <v>176</v>
      </c>
      <c r="C294" s="358">
        <v>0</v>
      </c>
      <c r="D294" s="358">
        <v>0</v>
      </c>
      <c r="E294" s="358">
        <v>90.5</v>
      </c>
      <c r="F294" s="205" t="e">
        <f t="shared" si="36"/>
        <v>#DIV/0!</v>
      </c>
    </row>
    <row r="295" spans="1:23" s="99" customFormat="1" ht="13.5" thickTop="1" x14ac:dyDescent="0.2">
      <c r="A295" s="178"/>
      <c r="B295" s="179"/>
      <c r="C295" s="359"/>
      <c r="D295" s="359"/>
      <c r="E295" s="316"/>
      <c r="F295" s="206"/>
    </row>
    <row r="296" spans="1:23" s="99" customFormat="1" x14ac:dyDescent="0.2">
      <c r="A296" s="108" t="s">
        <v>334</v>
      </c>
      <c r="B296" s="98"/>
      <c r="C296" s="329"/>
      <c r="D296" s="311"/>
      <c r="E296" s="311"/>
      <c r="F296" s="182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</row>
    <row r="297" spans="1:23" s="99" customFormat="1" ht="13.5" thickBot="1" x14ac:dyDescent="0.25">
      <c r="A297" s="394"/>
      <c r="B297" s="394"/>
      <c r="C297" s="394"/>
      <c r="D297" s="394"/>
      <c r="E297" s="394"/>
      <c r="F297" s="394"/>
    </row>
    <row r="298" spans="1:23" s="99" customFormat="1" ht="39.75" thickTop="1" thickBot="1" x14ac:dyDescent="0.25">
      <c r="A298" s="114" t="s">
        <v>305</v>
      </c>
      <c r="B298" s="115" t="s">
        <v>260</v>
      </c>
      <c r="C298" s="115" t="s">
        <v>357</v>
      </c>
      <c r="D298" s="115" t="s">
        <v>356</v>
      </c>
      <c r="E298" s="115" t="s">
        <v>368</v>
      </c>
      <c r="F298" s="183" t="s">
        <v>261</v>
      </c>
    </row>
    <row r="299" spans="1:23" s="99" customFormat="1" ht="14.25" thickTop="1" thickBot="1" x14ac:dyDescent="0.25">
      <c r="A299" s="498">
        <v>1</v>
      </c>
      <c r="B299" s="499"/>
      <c r="C299" s="115">
        <v>2</v>
      </c>
      <c r="D299" s="115">
        <v>3</v>
      </c>
      <c r="E299" s="115">
        <v>4</v>
      </c>
      <c r="F299" s="183" t="s">
        <v>262</v>
      </c>
    </row>
    <row r="300" spans="1:23" s="99" customFormat="1" ht="13.5" thickTop="1" x14ac:dyDescent="0.2">
      <c r="A300" s="121" t="s">
        <v>6</v>
      </c>
      <c r="B300" s="112" t="s">
        <v>208</v>
      </c>
      <c r="C300" s="357">
        <f>C301+C306</f>
        <v>26481</v>
      </c>
      <c r="D300" s="357">
        <f>D301+D306</f>
        <v>26481</v>
      </c>
      <c r="E300" s="357">
        <f>E301+E306</f>
        <v>11875.779999999999</v>
      </c>
      <c r="F300" s="202">
        <f t="shared" ref="F300:F316" si="40">E300/D300*100</f>
        <v>44.846418186624369</v>
      </c>
    </row>
    <row r="301" spans="1:23" s="99" customFormat="1" x14ac:dyDescent="0.2">
      <c r="A301" s="121" t="s">
        <v>209</v>
      </c>
      <c r="B301" s="112" t="s">
        <v>215</v>
      </c>
      <c r="C301" s="357">
        <f>C302+C304</f>
        <v>6010</v>
      </c>
      <c r="D301" s="357">
        <f>D302+D304</f>
        <v>6010</v>
      </c>
      <c r="E301" s="357">
        <f>E302+E304</f>
        <v>5859.6799999999994</v>
      </c>
      <c r="F301" s="202">
        <f>E301/D301*100</f>
        <v>97.498835274542415</v>
      </c>
    </row>
    <row r="302" spans="1:23" s="99" customFormat="1" x14ac:dyDescent="0.2">
      <c r="A302" s="121" t="s">
        <v>106</v>
      </c>
      <c r="B302" s="112" t="s">
        <v>107</v>
      </c>
      <c r="C302" s="357">
        <f>C303</f>
        <v>5300</v>
      </c>
      <c r="D302" s="357">
        <f>D303</f>
        <v>5300</v>
      </c>
      <c r="E302" s="357">
        <f>E303</f>
        <v>5200.78</v>
      </c>
      <c r="F302" s="202">
        <f>E302/D302*100</f>
        <v>98.127924528301875</v>
      </c>
    </row>
    <row r="303" spans="1:23" s="99" customFormat="1" x14ac:dyDescent="0.2">
      <c r="A303" s="119" t="s">
        <v>108</v>
      </c>
      <c r="B303" s="110" t="s">
        <v>109</v>
      </c>
      <c r="C303" s="356">
        <v>5300</v>
      </c>
      <c r="D303" s="356">
        <v>5300</v>
      </c>
      <c r="E303" s="356">
        <v>5200.78</v>
      </c>
      <c r="F303" s="204">
        <f>E303/D303*100</f>
        <v>98.127924528301875</v>
      </c>
    </row>
    <row r="304" spans="1:23" s="99" customFormat="1" x14ac:dyDescent="0.2">
      <c r="A304" s="121" t="s">
        <v>115</v>
      </c>
      <c r="B304" s="112" t="s">
        <v>116</v>
      </c>
      <c r="C304" s="357">
        <f>C305</f>
        <v>710</v>
      </c>
      <c r="D304" s="357">
        <f t="shared" ref="D304:E304" si="41">D305</f>
        <v>710</v>
      </c>
      <c r="E304" s="357">
        <f t="shared" si="41"/>
        <v>658.9</v>
      </c>
      <c r="F304" s="202">
        <f>E304/D304*100</f>
        <v>92.802816901408448</v>
      </c>
    </row>
    <row r="305" spans="1:23" s="99" customFormat="1" x14ac:dyDescent="0.2">
      <c r="A305" s="119" t="s">
        <v>117</v>
      </c>
      <c r="B305" s="110" t="s">
        <v>118</v>
      </c>
      <c r="C305" s="356">
        <v>710</v>
      </c>
      <c r="D305" s="356">
        <v>710</v>
      </c>
      <c r="E305" s="356">
        <v>658.9</v>
      </c>
      <c r="F305" s="204">
        <f>E305/D305*100</f>
        <v>92.802816901408448</v>
      </c>
    </row>
    <row r="306" spans="1:23" s="99" customFormat="1" x14ac:dyDescent="0.2">
      <c r="A306" s="121" t="s">
        <v>210</v>
      </c>
      <c r="B306" s="112" t="s">
        <v>216</v>
      </c>
      <c r="C306" s="357">
        <f>C307+C309+C312+C315</f>
        <v>20471</v>
      </c>
      <c r="D306" s="357">
        <f t="shared" ref="D306:E306" si="42">D307+D309+D312+D315</f>
        <v>20471</v>
      </c>
      <c r="E306" s="357">
        <f t="shared" si="42"/>
        <v>6016.0999999999995</v>
      </c>
      <c r="F306" s="202">
        <f t="shared" si="40"/>
        <v>29.388403106834055</v>
      </c>
    </row>
    <row r="307" spans="1:23" s="99" customFormat="1" x14ac:dyDescent="0.2">
      <c r="A307" s="121" t="s">
        <v>119</v>
      </c>
      <c r="B307" s="112" t="s">
        <v>120</v>
      </c>
      <c r="C307" s="357">
        <f>C308</f>
        <v>200</v>
      </c>
      <c r="D307" s="357">
        <f t="shared" ref="D307:E307" si="43">D308</f>
        <v>200</v>
      </c>
      <c r="E307" s="357">
        <f t="shared" si="43"/>
        <v>121.96</v>
      </c>
      <c r="F307" s="202">
        <f t="shared" si="40"/>
        <v>60.980000000000004</v>
      </c>
    </row>
    <row r="308" spans="1:23" s="99" customFormat="1" x14ac:dyDescent="0.2">
      <c r="A308" s="119" t="s">
        <v>123</v>
      </c>
      <c r="B308" s="110" t="s">
        <v>124</v>
      </c>
      <c r="C308" s="356">
        <v>200</v>
      </c>
      <c r="D308" s="356">
        <v>200</v>
      </c>
      <c r="E308" s="356">
        <v>121.96</v>
      </c>
      <c r="F308" s="204">
        <f t="shared" si="40"/>
        <v>60.980000000000004</v>
      </c>
    </row>
    <row r="309" spans="1:23" s="99" customFormat="1" x14ac:dyDescent="0.2">
      <c r="A309" s="121" t="s">
        <v>127</v>
      </c>
      <c r="B309" s="112" t="s">
        <v>128</v>
      </c>
      <c r="C309" s="357">
        <f>SUM(C310:C311)</f>
        <v>6000</v>
      </c>
      <c r="D309" s="357">
        <f t="shared" ref="D309:E309" si="44">SUM(D310:D311)</f>
        <v>6000</v>
      </c>
      <c r="E309" s="357">
        <f t="shared" si="44"/>
        <v>443.11</v>
      </c>
      <c r="F309" s="202">
        <f t="shared" si="40"/>
        <v>7.3851666666666667</v>
      </c>
    </row>
    <row r="310" spans="1:23" s="99" customFormat="1" x14ac:dyDescent="0.2">
      <c r="A310" s="119" t="s">
        <v>129</v>
      </c>
      <c r="B310" s="110" t="s">
        <v>130</v>
      </c>
      <c r="C310" s="356">
        <v>2000</v>
      </c>
      <c r="D310" s="356">
        <v>2000</v>
      </c>
      <c r="E310" s="356">
        <v>8.2200000000000006</v>
      </c>
      <c r="F310" s="204">
        <f t="shared" si="40"/>
        <v>0.41099999999999998</v>
      </c>
    </row>
    <row r="311" spans="1:23" s="99" customFormat="1" x14ac:dyDescent="0.2">
      <c r="A311" s="119">
        <v>3225</v>
      </c>
      <c r="B311" s="110" t="s">
        <v>364</v>
      </c>
      <c r="C311" s="356">
        <v>4000</v>
      </c>
      <c r="D311" s="356">
        <v>4000</v>
      </c>
      <c r="E311" s="356">
        <v>434.89</v>
      </c>
      <c r="F311" s="204"/>
    </row>
    <row r="312" spans="1:23" s="99" customFormat="1" x14ac:dyDescent="0.2">
      <c r="A312" s="121" t="s">
        <v>139</v>
      </c>
      <c r="B312" s="112" t="s">
        <v>140</v>
      </c>
      <c r="C312" s="357">
        <f>SUM(C313:C314)</f>
        <v>13465</v>
      </c>
      <c r="D312" s="357">
        <f t="shared" ref="D312:E312" si="45">SUM(D313:D314)</f>
        <v>13465</v>
      </c>
      <c r="E312" s="357">
        <f t="shared" si="45"/>
        <v>5431.25</v>
      </c>
      <c r="F312" s="202">
        <f t="shared" ref="F312:F314" si="46">E312/D312*100</f>
        <v>40.336056442629037</v>
      </c>
    </row>
    <row r="313" spans="1:23" s="99" customFormat="1" x14ac:dyDescent="0.2">
      <c r="A313" s="119" t="s">
        <v>141</v>
      </c>
      <c r="B313" s="110" t="s">
        <v>142</v>
      </c>
      <c r="C313" s="356">
        <v>2000</v>
      </c>
      <c r="D313" s="356">
        <v>2000</v>
      </c>
      <c r="E313" s="356">
        <v>2000</v>
      </c>
      <c r="F313" s="204">
        <f t="shared" si="46"/>
        <v>100</v>
      </c>
    </row>
    <row r="314" spans="1:23" s="99" customFormat="1" x14ac:dyDescent="0.2">
      <c r="A314" s="119">
        <v>3232</v>
      </c>
      <c r="B314" s="110" t="s">
        <v>365</v>
      </c>
      <c r="C314" s="356">
        <v>11465</v>
      </c>
      <c r="D314" s="356">
        <v>11465</v>
      </c>
      <c r="E314" s="356">
        <v>3431.25</v>
      </c>
      <c r="F314" s="204">
        <f t="shared" si="46"/>
        <v>29.92804186655037</v>
      </c>
    </row>
    <row r="315" spans="1:23" s="99" customFormat="1" x14ac:dyDescent="0.2">
      <c r="A315" s="121" t="s">
        <v>162</v>
      </c>
      <c r="B315" s="112" t="s">
        <v>163</v>
      </c>
      <c r="C315" s="357">
        <f>C316</f>
        <v>806</v>
      </c>
      <c r="D315" s="357">
        <f>D316</f>
        <v>806</v>
      </c>
      <c r="E315" s="357">
        <f>E316</f>
        <v>19.78</v>
      </c>
      <c r="F315" s="202">
        <f t="shared" si="40"/>
        <v>2.4540942928039704</v>
      </c>
    </row>
    <row r="316" spans="1:23" s="99" customFormat="1" ht="13.5" thickBot="1" x14ac:dyDescent="0.25">
      <c r="A316" s="122" t="s">
        <v>172</v>
      </c>
      <c r="B316" s="113" t="s">
        <v>163</v>
      </c>
      <c r="C316" s="358">
        <v>806</v>
      </c>
      <c r="D316" s="358">
        <v>806</v>
      </c>
      <c r="E316" s="358">
        <v>19.78</v>
      </c>
      <c r="F316" s="205">
        <f t="shared" si="40"/>
        <v>2.4540942928039704</v>
      </c>
    </row>
    <row r="317" spans="1:23" s="99" customFormat="1" ht="13.5" thickTop="1" x14ac:dyDescent="0.2">
      <c r="A317" s="178"/>
      <c r="B317" s="179"/>
      <c r="C317" s="359"/>
      <c r="D317" s="359"/>
      <c r="E317" s="359"/>
      <c r="F317" s="206"/>
    </row>
    <row r="318" spans="1:23" s="99" customFormat="1" x14ac:dyDescent="0.2">
      <c r="A318" s="108" t="s">
        <v>323</v>
      </c>
      <c r="B318" s="98"/>
      <c r="C318" s="329"/>
      <c r="D318" s="311"/>
      <c r="E318" s="311"/>
      <c r="F318" s="182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</row>
    <row r="319" spans="1:23" s="99" customFormat="1" ht="13.5" thickBot="1" x14ac:dyDescent="0.25">
      <c r="A319" s="394"/>
      <c r="B319" s="394"/>
      <c r="C319" s="394"/>
      <c r="D319" s="394"/>
      <c r="E319" s="394"/>
      <c r="F319" s="394"/>
    </row>
    <row r="320" spans="1:23" s="99" customFormat="1" ht="39.75" thickTop="1" thickBot="1" x14ac:dyDescent="0.25">
      <c r="A320" s="114" t="s">
        <v>305</v>
      </c>
      <c r="B320" s="115" t="s">
        <v>260</v>
      </c>
      <c r="C320" s="115" t="s">
        <v>357</v>
      </c>
      <c r="D320" s="115" t="s">
        <v>356</v>
      </c>
      <c r="E320" s="115" t="s">
        <v>368</v>
      </c>
      <c r="F320" s="183" t="s">
        <v>261</v>
      </c>
    </row>
    <row r="321" spans="1:6" s="99" customFormat="1" ht="14.25" thickTop="1" thickBot="1" x14ac:dyDescent="0.25">
      <c r="A321" s="498">
        <v>1</v>
      </c>
      <c r="B321" s="499"/>
      <c r="C321" s="115">
        <v>2</v>
      </c>
      <c r="D321" s="115">
        <v>3</v>
      </c>
      <c r="E321" s="115">
        <v>4</v>
      </c>
      <c r="F321" s="183" t="s">
        <v>262</v>
      </c>
    </row>
    <row r="322" spans="1:6" ht="13.5" thickTop="1" x14ac:dyDescent="0.2">
      <c r="A322" s="121" t="s">
        <v>6</v>
      </c>
      <c r="B322" s="112" t="s">
        <v>208</v>
      </c>
      <c r="C322" s="357">
        <f>C323+C328+C346+C349</f>
        <v>28820</v>
      </c>
      <c r="D322" s="357">
        <f>D323+D328+D346+D349</f>
        <v>28820</v>
      </c>
      <c r="E322" s="357">
        <f>E323+E328+E346+E349</f>
        <v>6385.0999999999995</v>
      </c>
      <c r="F322" s="202">
        <f t="shared" ref="F322:F351" si="47">E322/D322*100</f>
        <v>22.15510062456627</v>
      </c>
    </row>
    <row r="323" spans="1:6" s="99" customFormat="1" x14ac:dyDescent="0.2">
      <c r="A323" s="121" t="s">
        <v>209</v>
      </c>
      <c r="B323" s="112" t="s">
        <v>215</v>
      </c>
      <c r="C323" s="357">
        <f>C324+C326</f>
        <v>8300</v>
      </c>
      <c r="D323" s="357">
        <f>D324+D326</f>
        <v>8300</v>
      </c>
      <c r="E323" s="357">
        <f>E324+E326</f>
        <v>326.37</v>
      </c>
      <c r="F323" s="202">
        <f t="shared" si="47"/>
        <v>3.9321686746987954</v>
      </c>
    </row>
    <row r="324" spans="1:6" s="99" customFormat="1" x14ac:dyDescent="0.2">
      <c r="A324" s="121" t="s">
        <v>106</v>
      </c>
      <c r="B324" s="112" t="s">
        <v>107</v>
      </c>
      <c r="C324" s="357">
        <f>SUM(C325:C325)</f>
        <v>7100</v>
      </c>
      <c r="D324" s="357">
        <f>SUM(D325:D325)</f>
        <v>7100</v>
      </c>
      <c r="E324" s="357">
        <f>SUM(E325:E325)</f>
        <v>326.37</v>
      </c>
      <c r="F324" s="202">
        <f t="shared" si="47"/>
        <v>4.5967605633802817</v>
      </c>
    </row>
    <row r="325" spans="1:6" s="99" customFormat="1" x14ac:dyDescent="0.2">
      <c r="A325" s="119" t="s">
        <v>108</v>
      </c>
      <c r="B325" s="110" t="s">
        <v>109</v>
      </c>
      <c r="C325" s="356">
        <v>7100</v>
      </c>
      <c r="D325" s="356">
        <v>7100</v>
      </c>
      <c r="E325" s="356">
        <v>326.37</v>
      </c>
      <c r="F325" s="204">
        <f t="shared" si="47"/>
        <v>4.5967605633802817</v>
      </c>
    </row>
    <row r="326" spans="1:6" s="99" customFormat="1" x14ac:dyDescent="0.2">
      <c r="A326" s="121" t="s">
        <v>115</v>
      </c>
      <c r="B326" s="112" t="s">
        <v>116</v>
      </c>
      <c r="C326" s="357">
        <f>C327</f>
        <v>1200</v>
      </c>
      <c r="D326" s="357">
        <f>D327</f>
        <v>1200</v>
      </c>
      <c r="E326" s="357">
        <f>E327</f>
        <v>0</v>
      </c>
      <c r="F326" s="202">
        <f t="shared" si="47"/>
        <v>0</v>
      </c>
    </row>
    <row r="327" spans="1:6" s="99" customFormat="1" x14ac:dyDescent="0.2">
      <c r="A327" s="119">
        <v>3132</v>
      </c>
      <c r="B327" s="124" t="s">
        <v>351</v>
      </c>
      <c r="C327" s="356">
        <v>1200</v>
      </c>
      <c r="D327" s="356">
        <v>1200</v>
      </c>
      <c r="E327" s="356">
        <v>0</v>
      </c>
      <c r="F327" s="204">
        <f t="shared" si="47"/>
        <v>0</v>
      </c>
    </row>
    <row r="328" spans="1:6" x14ac:dyDescent="0.2">
      <c r="A328" s="121" t="s">
        <v>210</v>
      </c>
      <c r="B328" s="112" t="s">
        <v>216</v>
      </c>
      <c r="C328" s="357">
        <f>C329+C333+C337+C341+C343</f>
        <v>18920</v>
      </c>
      <c r="D328" s="357">
        <f>D329+D333+D337+D341+D343</f>
        <v>18920</v>
      </c>
      <c r="E328" s="357">
        <f>E329+E333+E337+E341+E343</f>
        <v>5002.7299999999996</v>
      </c>
      <c r="F328" s="202">
        <f t="shared" si="47"/>
        <v>26.441490486257923</v>
      </c>
    </row>
    <row r="329" spans="1:6" x14ac:dyDescent="0.2">
      <c r="A329" s="121" t="s">
        <v>119</v>
      </c>
      <c r="B329" s="112" t="s">
        <v>120</v>
      </c>
      <c r="C329" s="357">
        <f>SUM(C330:C332)</f>
        <v>10994</v>
      </c>
      <c r="D329" s="357">
        <f>SUM(D330:D332)</f>
        <v>10994</v>
      </c>
      <c r="E329" s="357">
        <f>SUM(E330:E332)</f>
        <v>355.4</v>
      </c>
      <c r="F329" s="202">
        <f t="shared" si="47"/>
        <v>3.2326723667454975</v>
      </c>
    </row>
    <row r="330" spans="1:6" x14ac:dyDescent="0.2">
      <c r="A330" s="119" t="s">
        <v>121</v>
      </c>
      <c r="B330" s="110" t="s">
        <v>122</v>
      </c>
      <c r="C330" s="356">
        <v>10294</v>
      </c>
      <c r="D330" s="356">
        <v>10294</v>
      </c>
      <c r="E330" s="356">
        <v>355.4</v>
      </c>
      <c r="F330" s="204">
        <f t="shared" si="47"/>
        <v>3.4524965999611421</v>
      </c>
    </row>
    <row r="331" spans="1:6" s="99" customFormat="1" x14ac:dyDescent="0.2">
      <c r="A331" s="119" t="s">
        <v>123</v>
      </c>
      <c r="B331" s="110" t="s">
        <v>124</v>
      </c>
      <c r="C331" s="356">
        <v>700</v>
      </c>
      <c r="D331" s="356">
        <v>700</v>
      </c>
      <c r="E331" s="356">
        <v>0</v>
      </c>
      <c r="F331" s="204">
        <f t="shared" si="47"/>
        <v>0</v>
      </c>
    </row>
    <row r="332" spans="1:6" x14ac:dyDescent="0.2">
      <c r="A332" s="119" t="s">
        <v>125</v>
      </c>
      <c r="B332" s="110" t="s">
        <v>126</v>
      </c>
      <c r="C332" s="356">
        <v>0</v>
      </c>
      <c r="D332" s="356">
        <v>0</v>
      </c>
      <c r="E332" s="356">
        <v>0</v>
      </c>
      <c r="F332" s="204" t="e">
        <f t="shared" si="47"/>
        <v>#DIV/0!</v>
      </c>
    </row>
    <row r="333" spans="1:6" x14ac:dyDescent="0.2">
      <c r="A333" s="121" t="s">
        <v>127</v>
      </c>
      <c r="B333" s="112" t="s">
        <v>128</v>
      </c>
      <c r="C333" s="357">
        <f>SUM(C334:C336)</f>
        <v>7166</v>
      </c>
      <c r="D333" s="357">
        <f t="shared" ref="D333:E333" si="48">SUM(D334:D336)</f>
        <v>7166</v>
      </c>
      <c r="E333" s="357">
        <f t="shared" si="48"/>
        <v>4297.59</v>
      </c>
      <c r="F333" s="202">
        <f t="shared" si="47"/>
        <v>59.971950879151549</v>
      </c>
    </row>
    <row r="334" spans="1:6" x14ac:dyDescent="0.2">
      <c r="A334" s="119" t="s">
        <v>129</v>
      </c>
      <c r="B334" s="110" t="s">
        <v>130</v>
      </c>
      <c r="C334" s="356">
        <v>266</v>
      </c>
      <c r="D334" s="356">
        <v>266</v>
      </c>
      <c r="E334" s="356">
        <v>85.94</v>
      </c>
      <c r="F334" s="204">
        <f t="shared" si="47"/>
        <v>32.308270676691734</v>
      </c>
    </row>
    <row r="335" spans="1:6" x14ac:dyDescent="0.2">
      <c r="A335" s="119" t="s">
        <v>189</v>
      </c>
      <c r="B335" s="110" t="s">
        <v>190</v>
      </c>
      <c r="C335" s="356">
        <v>6700</v>
      </c>
      <c r="D335" s="356">
        <v>6700</v>
      </c>
      <c r="E335" s="356">
        <f>691.92+3205.67</f>
        <v>3897.59</v>
      </c>
      <c r="F335" s="204">
        <f t="shared" si="47"/>
        <v>58.172985074626872</v>
      </c>
    </row>
    <row r="336" spans="1:6" s="99" customFormat="1" x14ac:dyDescent="0.2">
      <c r="A336" s="119">
        <v>3225</v>
      </c>
      <c r="B336" s="110" t="s">
        <v>364</v>
      </c>
      <c r="C336" s="356">
        <v>200</v>
      </c>
      <c r="D336" s="356">
        <v>200</v>
      </c>
      <c r="E336" s="356">
        <v>314.06</v>
      </c>
      <c r="F336" s="204"/>
    </row>
    <row r="337" spans="1:6" x14ac:dyDescent="0.2">
      <c r="A337" s="121" t="s">
        <v>139</v>
      </c>
      <c r="B337" s="112" t="s">
        <v>140</v>
      </c>
      <c r="C337" s="357">
        <f>SUM(C338:C340)</f>
        <v>665</v>
      </c>
      <c r="D337" s="357">
        <f>SUM(D338:D340)</f>
        <v>665</v>
      </c>
      <c r="E337" s="357">
        <f>SUM(E338:E340)</f>
        <v>349.74</v>
      </c>
      <c r="F337" s="202">
        <f t="shared" si="47"/>
        <v>52.592481203007523</v>
      </c>
    </row>
    <row r="338" spans="1:6" x14ac:dyDescent="0.2">
      <c r="A338" s="119" t="s">
        <v>141</v>
      </c>
      <c r="B338" s="110" t="s">
        <v>142</v>
      </c>
      <c r="C338" s="356">
        <v>330</v>
      </c>
      <c r="D338" s="356">
        <v>330</v>
      </c>
      <c r="E338" s="356">
        <v>0</v>
      </c>
      <c r="F338" s="204">
        <f t="shared" si="47"/>
        <v>0</v>
      </c>
    </row>
    <row r="339" spans="1:6" x14ac:dyDescent="0.2">
      <c r="A339" s="119" t="s">
        <v>153</v>
      </c>
      <c r="B339" s="110" t="s">
        <v>154</v>
      </c>
      <c r="C339" s="356">
        <v>0</v>
      </c>
      <c r="D339" s="356">
        <v>0</v>
      </c>
      <c r="E339" s="356">
        <v>44.78</v>
      </c>
      <c r="F339" s="204" t="e">
        <f t="shared" si="47"/>
        <v>#DIV/0!</v>
      </c>
    </row>
    <row r="340" spans="1:6" x14ac:dyDescent="0.2">
      <c r="A340" s="119" t="s">
        <v>157</v>
      </c>
      <c r="B340" s="110" t="s">
        <v>158</v>
      </c>
      <c r="C340" s="356">
        <v>335</v>
      </c>
      <c r="D340" s="356">
        <v>335</v>
      </c>
      <c r="E340" s="356">
        <f>198.08+106.88</f>
        <v>304.96000000000004</v>
      </c>
      <c r="F340" s="204">
        <f t="shared" si="47"/>
        <v>91.032835820895528</v>
      </c>
    </row>
    <row r="341" spans="1:6" x14ac:dyDescent="0.2">
      <c r="A341" s="121" t="s">
        <v>159</v>
      </c>
      <c r="B341" s="112" t="s">
        <v>160</v>
      </c>
      <c r="C341" s="357">
        <f>C342</f>
        <v>0</v>
      </c>
      <c r="D341" s="357">
        <f>D342</f>
        <v>0</v>
      </c>
      <c r="E341" s="357">
        <f>E342</f>
        <v>0</v>
      </c>
      <c r="F341" s="202" t="e">
        <f t="shared" si="47"/>
        <v>#DIV/0!</v>
      </c>
    </row>
    <row r="342" spans="1:6" x14ac:dyDescent="0.2">
      <c r="A342" s="119" t="s">
        <v>161</v>
      </c>
      <c r="B342" s="110" t="s">
        <v>160</v>
      </c>
      <c r="C342" s="356">
        <v>0</v>
      </c>
      <c r="D342" s="356">
        <v>0</v>
      </c>
      <c r="E342" s="356">
        <v>0</v>
      </c>
      <c r="F342" s="204" t="e">
        <f t="shared" si="47"/>
        <v>#DIV/0!</v>
      </c>
    </row>
    <row r="343" spans="1:6" x14ac:dyDescent="0.2">
      <c r="A343" s="121" t="s">
        <v>162</v>
      </c>
      <c r="B343" s="112" t="s">
        <v>163</v>
      </c>
      <c r="C343" s="357">
        <f>SUM(C344:C345)</f>
        <v>95</v>
      </c>
      <c r="D343" s="357">
        <f>SUM(D344:D345)</f>
        <v>95</v>
      </c>
      <c r="E343" s="357">
        <f>SUM(E344:E345)</f>
        <v>0</v>
      </c>
      <c r="F343" s="202">
        <f t="shared" si="47"/>
        <v>0</v>
      </c>
    </row>
    <row r="344" spans="1:6" x14ac:dyDescent="0.2">
      <c r="A344" s="119" t="s">
        <v>166</v>
      </c>
      <c r="B344" s="110" t="s">
        <v>167</v>
      </c>
      <c r="C344" s="356">
        <v>50</v>
      </c>
      <c r="D344" s="356">
        <v>50</v>
      </c>
      <c r="E344" s="356">
        <v>0</v>
      </c>
      <c r="F344" s="204">
        <f t="shared" si="47"/>
        <v>0</v>
      </c>
    </row>
    <row r="345" spans="1:6" s="99" customFormat="1" x14ac:dyDescent="0.2">
      <c r="A345" s="119" t="s">
        <v>172</v>
      </c>
      <c r="B345" s="110" t="s">
        <v>163</v>
      </c>
      <c r="C345" s="356">
        <v>45</v>
      </c>
      <c r="D345" s="356">
        <v>45</v>
      </c>
      <c r="E345" s="356">
        <v>0</v>
      </c>
      <c r="F345" s="204">
        <f t="shared" si="47"/>
        <v>0</v>
      </c>
    </row>
    <row r="346" spans="1:6" s="99" customFormat="1" x14ac:dyDescent="0.2">
      <c r="A346" s="121" t="s">
        <v>211</v>
      </c>
      <c r="B346" s="112" t="s">
        <v>217</v>
      </c>
      <c r="C346" s="357">
        <f>C347</f>
        <v>500</v>
      </c>
      <c r="D346" s="357">
        <f>D347</f>
        <v>500</v>
      </c>
      <c r="E346" s="357">
        <f>E347</f>
        <v>0</v>
      </c>
      <c r="F346" s="202">
        <f t="shared" si="47"/>
        <v>0</v>
      </c>
    </row>
    <row r="347" spans="1:6" s="99" customFormat="1" x14ac:dyDescent="0.2">
      <c r="A347" s="121" t="s">
        <v>173</v>
      </c>
      <c r="B347" s="112" t="s">
        <v>174</v>
      </c>
      <c r="C347" s="357">
        <f>SUM(C348:C348)</f>
        <v>500</v>
      </c>
      <c r="D347" s="357">
        <f>SUM(D348:D348)</f>
        <v>500</v>
      </c>
      <c r="E347" s="357">
        <f>SUM(E348:E348)</f>
        <v>0</v>
      </c>
      <c r="F347" s="202">
        <f t="shared" si="47"/>
        <v>0</v>
      </c>
    </row>
    <row r="348" spans="1:6" s="99" customFormat="1" x14ac:dyDescent="0.2">
      <c r="A348" s="119" t="s">
        <v>175</v>
      </c>
      <c r="B348" s="110" t="s">
        <v>176</v>
      </c>
      <c r="C348" s="356">
        <v>500</v>
      </c>
      <c r="D348" s="356">
        <v>500</v>
      </c>
      <c r="E348" s="356">
        <v>0</v>
      </c>
      <c r="F348" s="204">
        <f t="shared" si="47"/>
        <v>0</v>
      </c>
    </row>
    <row r="349" spans="1:6" s="99" customFormat="1" x14ac:dyDescent="0.2">
      <c r="A349" s="121" t="s">
        <v>213</v>
      </c>
      <c r="B349" s="112" t="s">
        <v>219</v>
      </c>
      <c r="C349" s="357">
        <f t="shared" ref="C349:E350" si="49">C350</f>
        <v>1100</v>
      </c>
      <c r="D349" s="357">
        <f t="shared" si="49"/>
        <v>1100</v>
      </c>
      <c r="E349" s="357">
        <f t="shared" si="49"/>
        <v>1056</v>
      </c>
      <c r="F349" s="202">
        <f t="shared" si="47"/>
        <v>96</v>
      </c>
    </row>
    <row r="350" spans="1:6" s="99" customFormat="1" x14ac:dyDescent="0.2">
      <c r="A350" s="121">
        <v>381</v>
      </c>
      <c r="B350" s="112" t="s">
        <v>349</v>
      </c>
      <c r="C350" s="357">
        <f t="shared" si="49"/>
        <v>1100</v>
      </c>
      <c r="D350" s="357">
        <f t="shared" si="49"/>
        <v>1100</v>
      </c>
      <c r="E350" s="357">
        <f t="shared" si="49"/>
        <v>1056</v>
      </c>
      <c r="F350" s="202">
        <f t="shared" si="47"/>
        <v>96</v>
      </c>
    </row>
    <row r="351" spans="1:6" s="99" customFormat="1" ht="13.5" thickBot="1" x14ac:dyDescent="0.25">
      <c r="A351" s="122">
        <v>3812</v>
      </c>
      <c r="B351" s="113" t="s">
        <v>350</v>
      </c>
      <c r="C351" s="358">
        <v>1100</v>
      </c>
      <c r="D351" s="358">
        <v>1100</v>
      </c>
      <c r="E351" s="358">
        <v>1056</v>
      </c>
      <c r="F351" s="205">
        <f t="shared" si="47"/>
        <v>96</v>
      </c>
    </row>
    <row r="352" spans="1:6" s="99" customFormat="1" ht="13.5" thickTop="1" x14ac:dyDescent="0.2">
      <c r="A352" s="178"/>
      <c r="B352" s="179"/>
      <c r="C352" s="359"/>
      <c r="D352" s="316"/>
      <c r="E352" s="359"/>
      <c r="F352" s="206"/>
    </row>
    <row r="353" spans="1:23" s="99" customFormat="1" x14ac:dyDescent="0.2">
      <c r="A353" s="108" t="s">
        <v>336</v>
      </c>
      <c r="B353" s="98"/>
      <c r="C353" s="329"/>
      <c r="D353" s="311"/>
      <c r="E353" s="311"/>
      <c r="F353" s="182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</row>
    <row r="354" spans="1:23" s="99" customFormat="1" ht="13.5" thickBot="1" x14ac:dyDescent="0.25">
      <c r="A354" s="394"/>
      <c r="B354" s="394"/>
      <c r="C354" s="394"/>
      <c r="D354" s="394"/>
      <c r="E354" s="394"/>
      <c r="F354" s="394"/>
    </row>
    <row r="355" spans="1:23" s="99" customFormat="1" ht="39.75" thickTop="1" thickBot="1" x14ac:dyDescent="0.25">
      <c r="A355" s="114" t="s">
        <v>305</v>
      </c>
      <c r="B355" s="115" t="s">
        <v>260</v>
      </c>
      <c r="C355" s="115" t="s">
        <v>357</v>
      </c>
      <c r="D355" s="115" t="s">
        <v>356</v>
      </c>
      <c r="E355" s="115" t="s">
        <v>368</v>
      </c>
      <c r="F355" s="183" t="s">
        <v>261</v>
      </c>
    </row>
    <row r="356" spans="1:23" s="99" customFormat="1" ht="15.75" customHeight="1" thickTop="1" thickBot="1" x14ac:dyDescent="0.25">
      <c r="A356" s="498">
        <v>1</v>
      </c>
      <c r="B356" s="499"/>
      <c r="C356" s="115">
        <v>2</v>
      </c>
      <c r="D356" s="115">
        <v>3</v>
      </c>
      <c r="E356" s="115">
        <v>4</v>
      </c>
      <c r="F356" s="183" t="s">
        <v>262</v>
      </c>
    </row>
    <row r="357" spans="1:23" s="99" customFormat="1" ht="13.5" thickTop="1" x14ac:dyDescent="0.2">
      <c r="A357" s="121" t="s">
        <v>6</v>
      </c>
      <c r="B357" s="112" t="s">
        <v>208</v>
      </c>
      <c r="C357" s="357">
        <f>C358</f>
        <v>1042</v>
      </c>
      <c r="D357" s="357">
        <f t="shared" ref="D357:E357" si="50">D358</f>
        <v>1042</v>
      </c>
      <c r="E357" s="357">
        <f t="shared" si="50"/>
        <v>891.67</v>
      </c>
      <c r="F357" s="202">
        <f t="shared" ref="F357:F360" si="51">E357/D357*100</f>
        <v>85.572936660268709</v>
      </c>
    </row>
    <row r="358" spans="1:23" s="99" customFormat="1" x14ac:dyDescent="0.2">
      <c r="A358" s="121" t="s">
        <v>210</v>
      </c>
      <c r="B358" s="112" t="s">
        <v>216</v>
      </c>
      <c r="C358" s="357">
        <f>C359</f>
        <v>1042</v>
      </c>
      <c r="D358" s="357">
        <f t="shared" ref="D358:E358" si="52">D359</f>
        <v>1042</v>
      </c>
      <c r="E358" s="357">
        <f t="shared" si="52"/>
        <v>891.67</v>
      </c>
      <c r="F358" s="202">
        <f t="shared" si="51"/>
        <v>85.572936660268709</v>
      </c>
    </row>
    <row r="359" spans="1:23" s="99" customFormat="1" x14ac:dyDescent="0.2">
      <c r="A359" s="121" t="s">
        <v>127</v>
      </c>
      <c r="B359" s="112" t="s">
        <v>128</v>
      </c>
      <c r="C359" s="357">
        <f>SUM(C360:C360)</f>
        <v>1042</v>
      </c>
      <c r="D359" s="357">
        <f>SUM(D360:D360)</f>
        <v>1042</v>
      </c>
      <c r="E359" s="357">
        <f>SUM(E360:E360)</f>
        <v>891.67</v>
      </c>
      <c r="F359" s="202">
        <f t="shared" si="51"/>
        <v>85.572936660268709</v>
      </c>
    </row>
    <row r="360" spans="1:23" s="99" customFormat="1" ht="13.5" thickBot="1" x14ac:dyDescent="0.25">
      <c r="A360" s="122" t="s">
        <v>129</v>
      </c>
      <c r="B360" s="113" t="s">
        <v>130</v>
      </c>
      <c r="C360" s="358">
        <v>1042</v>
      </c>
      <c r="D360" s="358">
        <v>1042</v>
      </c>
      <c r="E360" s="358">
        <v>891.67</v>
      </c>
      <c r="F360" s="205">
        <f t="shared" si="51"/>
        <v>85.572936660268709</v>
      </c>
    </row>
    <row r="361" spans="1:23" s="99" customFormat="1" ht="13.5" thickTop="1" x14ac:dyDescent="0.2">
      <c r="A361" s="178"/>
      <c r="B361" s="179"/>
      <c r="C361" s="359"/>
      <c r="D361" s="316"/>
      <c r="E361" s="316"/>
      <c r="F361" s="206"/>
    </row>
    <row r="362" spans="1:23" s="99" customFormat="1" x14ac:dyDescent="0.2">
      <c r="A362" s="108" t="s">
        <v>324</v>
      </c>
      <c r="B362" s="98"/>
      <c r="C362" s="329"/>
      <c r="D362" s="311"/>
      <c r="E362" s="311"/>
      <c r="F362" s="182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</row>
    <row r="363" spans="1:23" s="99" customFormat="1" ht="13.5" thickBot="1" x14ac:dyDescent="0.25">
      <c r="A363" s="394"/>
      <c r="B363" s="394"/>
      <c r="C363" s="394"/>
      <c r="D363" s="394"/>
      <c r="E363" s="394"/>
      <c r="F363" s="394"/>
    </row>
    <row r="364" spans="1:23" s="99" customFormat="1" ht="39.75" thickTop="1" thickBot="1" x14ac:dyDescent="0.25">
      <c r="A364" s="114" t="s">
        <v>305</v>
      </c>
      <c r="B364" s="115" t="s">
        <v>260</v>
      </c>
      <c r="C364" s="115" t="s">
        <v>357</v>
      </c>
      <c r="D364" s="115" t="s">
        <v>356</v>
      </c>
      <c r="E364" s="115" t="s">
        <v>368</v>
      </c>
      <c r="F364" s="183" t="s">
        <v>261</v>
      </c>
    </row>
    <row r="365" spans="1:23" s="99" customFormat="1" ht="15.75" customHeight="1" thickTop="1" thickBot="1" x14ac:dyDescent="0.25">
      <c r="A365" s="498">
        <v>1</v>
      </c>
      <c r="B365" s="499"/>
      <c r="C365" s="115">
        <v>2</v>
      </c>
      <c r="D365" s="115">
        <v>3</v>
      </c>
      <c r="E365" s="115">
        <v>4</v>
      </c>
      <c r="F365" s="183" t="s">
        <v>262</v>
      </c>
    </row>
    <row r="366" spans="1:23" ht="13.5" thickTop="1" x14ac:dyDescent="0.2">
      <c r="A366" s="121" t="s">
        <v>6</v>
      </c>
      <c r="B366" s="112" t="s">
        <v>208</v>
      </c>
      <c r="C366" s="357">
        <f>C367+C377+C380</f>
        <v>4160</v>
      </c>
      <c r="D366" s="357">
        <f t="shared" ref="D366:E366" si="53">D367+D377+D380</f>
        <v>4160</v>
      </c>
      <c r="E366" s="357">
        <f t="shared" si="53"/>
        <v>2340.29</v>
      </c>
      <c r="F366" s="202">
        <f t="shared" ref="F366:F382" si="54">E366/D366*100</f>
        <v>56.256971153846159</v>
      </c>
    </row>
    <row r="367" spans="1:23" x14ac:dyDescent="0.2">
      <c r="A367" s="121" t="s">
        <v>210</v>
      </c>
      <c r="B367" s="112" t="s">
        <v>216</v>
      </c>
      <c r="C367" s="357">
        <f>C368+C370+C373+C375</f>
        <v>3910</v>
      </c>
      <c r="D367" s="357">
        <f t="shared" ref="D367:E367" si="55">D368+D370+D373+D375</f>
        <v>3910</v>
      </c>
      <c r="E367" s="357">
        <f t="shared" si="55"/>
        <v>2313.29</v>
      </c>
      <c r="F367" s="202">
        <f t="shared" si="54"/>
        <v>59.163427109974421</v>
      </c>
    </row>
    <row r="368" spans="1:23" x14ac:dyDescent="0.2">
      <c r="A368" s="121" t="s">
        <v>119</v>
      </c>
      <c r="B368" s="112" t="s">
        <v>120</v>
      </c>
      <c r="C368" s="357">
        <f>C369</f>
        <v>1130</v>
      </c>
      <c r="D368" s="357">
        <f>D369</f>
        <v>1130</v>
      </c>
      <c r="E368" s="357">
        <f>E369</f>
        <v>1050</v>
      </c>
      <c r="F368" s="202">
        <f t="shared" si="54"/>
        <v>92.920353982300881</v>
      </c>
    </row>
    <row r="369" spans="1:23" x14ac:dyDescent="0.2">
      <c r="A369" s="119" t="s">
        <v>121</v>
      </c>
      <c r="B369" s="110" t="s">
        <v>122</v>
      </c>
      <c r="C369" s="356">
        <v>1130</v>
      </c>
      <c r="D369" s="356">
        <v>1130</v>
      </c>
      <c r="E369" s="356">
        <v>1050</v>
      </c>
      <c r="F369" s="204">
        <f t="shared" si="54"/>
        <v>92.920353982300881</v>
      </c>
    </row>
    <row r="370" spans="1:23" x14ac:dyDescent="0.2">
      <c r="A370" s="121" t="s">
        <v>127</v>
      </c>
      <c r="B370" s="112" t="s">
        <v>128</v>
      </c>
      <c r="C370" s="357">
        <f>SUM(C371:C372)</f>
        <v>530</v>
      </c>
      <c r="D370" s="357">
        <f>SUM(D371:D372)</f>
        <v>530</v>
      </c>
      <c r="E370" s="357">
        <f>SUM(E371:E372)</f>
        <v>0</v>
      </c>
      <c r="F370" s="202">
        <f t="shared" si="54"/>
        <v>0</v>
      </c>
    </row>
    <row r="371" spans="1:23" x14ac:dyDescent="0.2">
      <c r="A371" s="119" t="s">
        <v>129</v>
      </c>
      <c r="B371" s="110" t="s">
        <v>130</v>
      </c>
      <c r="C371" s="356">
        <v>130</v>
      </c>
      <c r="D371" s="356">
        <v>130</v>
      </c>
      <c r="E371" s="356">
        <v>0</v>
      </c>
      <c r="F371" s="204">
        <f t="shared" si="54"/>
        <v>0</v>
      </c>
    </row>
    <row r="372" spans="1:23" x14ac:dyDescent="0.2">
      <c r="A372" s="119" t="s">
        <v>137</v>
      </c>
      <c r="B372" s="110" t="s">
        <v>138</v>
      </c>
      <c r="C372" s="356">
        <v>400</v>
      </c>
      <c r="D372" s="356">
        <v>400</v>
      </c>
      <c r="E372" s="356">
        <v>0</v>
      </c>
      <c r="F372" s="204">
        <f t="shared" si="54"/>
        <v>0</v>
      </c>
    </row>
    <row r="373" spans="1:23" s="99" customFormat="1" x14ac:dyDescent="0.2">
      <c r="A373" s="121" t="s">
        <v>139</v>
      </c>
      <c r="B373" s="112" t="s">
        <v>140</v>
      </c>
      <c r="C373" s="357">
        <f>SUM(C374:C374)</f>
        <v>1250</v>
      </c>
      <c r="D373" s="357">
        <f>SUM(D374:D374)</f>
        <v>1250</v>
      </c>
      <c r="E373" s="357">
        <f>SUM(E374:E374)</f>
        <v>300</v>
      </c>
      <c r="F373" s="202">
        <f t="shared" si="54"/>
        <v>24</v>
      </c>
    </row>
    <row r="374" spans="1:23" s="99" customFormat="1" x14ac:dyDescent="0.2">
      <c r="A374" s="119" t="s">
        <v>141</v>
      </c>
      <c r="B374" s="110" t="s">
        <v>142</v>
      </c>
      <c r="C374" s="356">
        <v>1250</v>
      </c>
      <c r="D374" s="356">
        <v>1250</v>
      </c>
      <c r="E374" s="356">
        <v>300</v>
      </c>
      <c r="F374" s="204">
        <f t="shared" si="54"/>
        <v>24</v>
      </c>
    </row>
    <row r="375" spans="1:23" s="99" customFormat="1" x14ac:dyDescent="0.2">
      <c r="A375" s="121" t="s">
        <v>159</v>
      </c>
      <c r="B375" s="112" t="s">
        <v>160</v>
      </c>
      <c r="C375" s="357">
        <f>C376</f>
        <v>1000</v>
      </c>
      <c r="D375" s="357">
        <f>D376</f>
        <v>1000</v>
      </c>
      <c r="E375" s="357">
        <f>E376</f>
        <v>963.29</v>
      </c>
      <c r="F375" s="202">
        <f t="shared" si="54"/>
        <v>96.328999999999994</v>
      </c>
    </row>
    <row r="376" spans="1:23" s="99" customFormat="1" x14ac:dyDescent="0.2">
      <c r="A376" s="119" t="s">
        <v>161</v>
      </c>
      <c r="B376" s="110" t="s">
        <v>160</v>
      </c>
      <c r="C376" s="356">
        <v>1000</v>
      </c>
      <c r="D376" s="356">
        <v>1000</v>
      </c>
      <c r="E376" s="356">
        <v>963.29</v>
      </c>
      <c r="F376" s="204">
        <f t="shared" si="54"/>
        <v>96.328999999999994</v>
      </c>
    </row>
    <row r="377" spans="1:23" s="99" customFormat="1" x14ac:dyDescent="0.2">
      <c r="A377" s="121" t="s">
        <v>211</v>
      </c>
      <c r="B377" s="112" t="s">
        <v>217</v>
      </c>
      <c r="C377" s="357">
        <f>C378</f>
        <v>50</v>
      </c>
      <c r="D377" s="357">
        <f>D378</f>
        <v>50</v>
      </c>
      <c r="E377" s="357">
        <f>E378</f>
        <v>27</v>
      </c>
      <c r="F377" s="202">
        <f t="shared" si="54"/>
        <v>54</v>
      </c>
    </row>
    <row r="378" spans="1:23" s="99" customFormat="1" x14ac:dyDescent="0.2">
      <c r="A378" s="121" t="s">
        <v>173</v>
      </c>
      <c r="B378" s="112" t="s">
        <v>174</v>
      </c>
      <c r="C378" s="357">
        <f>SUM(C379:C379)</f>
        <v>50</v>
      </c>
      <c r="D378" s="357">
        <f>SUM(D379:D379)</f>
        <v>50</v>
      </c>
      <c r="E378" s="357">
        <f>SUM(E379:E379)</f>
        <v>27</v>
      </c>
      <c r="F378" s="202">
        <f t="shared" si="54"/>
        <v>54</v>
      </c>
    </row>
    <row r="379" spans="1:23" s="99" customFormat="1" x14ac:dyDescent="0.2">
      <c r="A379" s="119" t="s">
        <v>175</v>
      </c>
      <c r="B379" s="110" t="s">
        <v>176</v>
      </c>
      <c r="C379" s="356">
        <v>50</v>
      </c>
      <c r="D379" s="356">
        <v>50</v>
      </c>
      <c r="E379" s="356">
        <v>27</v>
      </c>
      <c r="F379" s="204">
        <f t="shared" si="54"/>
        <v>54</v>
      </c>
    </row>
    <row r="380" spans="1:23" x14ac:dyDescent="0.2">
      <c r="A380" s="121" t="s">
        <v>212</v>
      </c>
      <c r="B380" s="112" t="s">
        <v>218</v>
      </c>
      <c r="C380" s="357">
        <f t="shared" ref="C380:E381" si="56">C381</f>
        <v>200</v>
      </c>
      <c r="D380" s="357">
        <f t="shared" si="56"/>
        <v>200</v>
      </c>
      <c r="E380" s="357">
        <f t="shared" si="56"/>
        <v>0</v>
      </c>
      <c r="F380" s="202">
        <f t="shared" si="54"/>
        <v>0</v>
      </c>
    </row>
    <row r="381" spans="1:23" x14ac:dyDescent="0.2">
      <c r="A381" s="121" t="s">
        <v>177</v>
      </c>
      <c r="B381" s="112" t="s">
        <v>178</v>
      </c>
      <c r="C381" s="357">
        <f t="shared" si="56"/>
        <v>200</v>
      </c>
      <c r="D381" s="357">
        <f t="shared" si="56"/>
        <v>200</v>
      </c>
      <c r="E381" s="357">
        <f t="shared" si="56"/>
        <v>0</v>
      </c>
      <c r="F381" s="202">
        <f t="shared" si="54"/>
        <v>0</v>
      </c>
    </row>
    <row r="382" spans="1:23" ht="13.5" thickBot="1" x14ac:dyDescent="0.25">
      <c r="A382" s="122" t="s">
        <v>201</v>
      </c>
      <c r="B382" s="113" t="s">
        <v>202</v>
      </c>
      <c r="C382" s="358">
        <v>200</v>
      </c>
      <c r="D382" s="358">
        <v>200</v>
      </c>
      <c r="E382" s="358">
        <v>0</v>
      </c>
      <c r="F382" s="205">
        <f t="shared" si="54"/>
        <v>0</v>
      </c>
    </row>
    <row r="383" spans="1:23" s="99" customFormat="1" ht="13.5" thickTop="1" x14ac:dyDescent="0.2">
      <c r="A383" s="178"/>
      <c r="B383" s="179"/>
      <c r="C383" s="359"/>
      <c r="D383" s="359"/>
      <c r="E383" s="316"/>
      <c r="F383" s="206"/>
    </row>
    <row r="384" spans="1:23" s="99" customFormat="1" x14ac:dyDescent="0.2">
      <c r="A384" s="108" t="s">
        <v>337</v>
      </c>
      <c r="B384" s="208"/>
      <c r="C384" s="329"/>
      <c r="D384" s="311"/>
      <c r="E384" s="311"/>
      <c r="F384" s="182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</row>
    <row r="385" spans="1:23" s="99" customFormat="1" ht="13.5" thickBot="1" x14ac:dyDescent="0.25">
      <c r="A385" s="394"/>
      <c r="B385" s="394"/>
      <c r="C385" s="394"/>
      <c r="D385" s="394"/>
      <c r="E385" s="394"/>
      <c r="F385" s="394"/>
    </row>
    <row r="386" spans="1:23" s="99" customFormat="1" ht="39.75" thickTop="1" thickBot="1" x14ac:dyDescent="0.25">
      <c r="A386" s="114" t="s">
        <v>305</v>
      </c>
      <c r="B386" s="115" t="s">
        <v>260</v>
      </c>
      <c r="C386" s="115" t="s">
        <v>357</v>
      </c>
      <c r="D386" s="115" t="s">
        <v>356</v>
      </c>
      <c r="E386" s="115" t="s">
        <v>368</v>
      </c>
      <c r="F386" s="183" t="s">
        <v>261</v>
      </c>
    </row>
    <row r="387" spans="1:23" s="99" customFormat="1" ht="15.75" customHeight="1" thickTop="1" thickBot="1" x14ac:dyDescent="0.25">
      <c r="A387" s="498">
        <v>1</v>
      </c>
      <c r="B387" s="499"/>
      <c r="C387" s="115">
        <v>2</v>
      </c>
      <c r="D387" s="115">
        <v>3</v>
      </c>
      <c r="E387" s="115">
        <v>4</v>
      </c>
      <c r="F387" s="183" t="s">
        <v>262</v>
      </c>
    </row>
    <row r="388" spans="1:23" s="99" customFormat="1" ht="13.5" thickTop="1" x14ac:dyDescent="0.2">
      <c r="A388" s="121" t="s">
        <v>6</v>
      </c>
      <c r="B388" s="112" t="s">
        <v>208</v>
      </c>
      <c r="C388" s="357">
        <f t="shared" ref="C388:E389" si="57">C389</f>
        <v>275</v>
      </c>
      <c r="D388" s="357">
        <f t="shared" si="57"/>
        <v>275</v>
      </c>
      <c r="E388" s="357">
        <f t="shared" si="57"/>
        <v>0</v>
      </c>
      <c r="F388" s="202">
        <f>E388/D388*100</f>
        <v>0</v>
      </c>
    </row>
    <row r="389" spans="1:23" s="99" customFormat="1" x14ac:dyDescent="0.2">
      <c r="A389" s="121" t="s">
        <v>210</v>
      </c>
      <c r="B389" s="112" t="s">
        <v>216</v>
      </c>
      <c r="C389" s="357">
        <f>C390</f>
        <v>275</v>
      </c>
      <c r="D389" s="357">
        <f t="shared" si="57"/>
        <v>275</v>
      </c>
      <c r="E389" s="357">
        <f t="shared" si="57"/>
        <v>0</v>
      </c>
      <c r="F389" s="202">
        <f>E389/D389*100</f>
        <v>0</v>
      </c>
    </row>
    <row r="390" spans="1:23" s="99" customFormat="1" x14ac:dyDescent="0.2">
      <c r="A390" s="121" t="s">
        <v>162</v>
      </c>
      <c r="B390" s="112" t="s">
        <v>163</v>
      </c>
      <c r="C390" s="357">
        <f>SUM(C391:C391)</f>
        <v>275</v>
      </c>
      <c r="D390" s="357">
        <f>SUM(D391:D391)</f>
        <v>275</v>
      </c>
      <c r="E390" s="357">
        <f>SUM(E391:E391)</f>
        <v>0</v>
      </c>
      <c r="F390" s="202">
        <f t="shared" ref="F390:F391" si="58">E390/D390*100</f>
        <v>0</v>
      </c>
    </row>
    <row r="391" spans="1:23" s="99" customFormat="1" ht="13.5" thickBot="1" x14ac:dyDescent="0.25">
      <c r="A391" s="122" t="s">
        <v>166</v>
      </c>
      <c r="B391" s="113" t="s">
        <v>167</v>
      </c>
      <c r="C391" s="358">
        <v>275</v>
      </c>
      <c r="D391" s="358">
        <v>275</v>
      </c>
      <c r="E391" s="358">
        <v>0</v>
      </c>
      <c r="F391" s="205">
        <f t="shared" si="58"/>
        <v>0</v>
      </c>
    </row>
    <row r="392" spans="1:23" s="99" customFormat="1" ht="13.5" thickTop="1" x14ac:dyDescent="0.2">
      <c r="A392" s="178"/>
      <c r="B392" s="179"/>
      <c r="C392" s="359"/>
      <c r="D392" s="316"/>
      <c r="E392" s="316"/>
      <c r="F392" s="206"/>
    </row>
    <row r="393" spans="1:23" s="150" customFormat="1" ht="16.5" customHeight="1" x14ac:dyDescent="0.2">
      <c r="A393" s="157" t="s">
        <v>378</v>
      </c>
      <c r="B393" s="331"/>
      <c r="C393" s="331"/>
      <c r="D393" s="315"/>
      <c r="E393" s="315"/>
      <c r="F393" s="200"/>
    </row>
    <row r="394" spans="1:23" s="150" customFormat="1" ht="16.5" customHeight="1" x14ac:dyDescent="0.2">
      <c r="A394" s="157"/>
      <c r="B394" s="331"/>
      <c r="C394" s="331"/>
      <c r="D394" s="315"/>
      <c r="E394" s="315"/>
      <c r="F394" s="200"/>
    </row>
    <row r="395" spans="1:23" s="99" customFormat="1" x14ac:dyDescent="0.2">
      <c r="A395" s="108" t="s">
        <v>377</v>
      </c>
      <c r="B395" s="279"/>
      <c r="C395" s="329"/>
      <c r="D395" s="311"/>
      <c r="E395" s="311"/>
      <c r="F395" s="182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</row>
    <row r="396" spans="1:23" s="99" customFormat="1" ht="13.5" thickBot="1" x14ac:dyDescent="0.25">
      <c r="A396" s="394"/>
      <c r="B396" s="394"/>
      <c r="C396" s="394"/>
      <c r="D396" s="394"/>
      <c r="E396" s="394"/>
      <c r="F396" s="394"/>
    </row>
    <row r="397" spans="1:23" s="99" customFormat="1" ht="39.75" thickTop="1" thickBot="1" x14ac:dyDescent="0.25">
      <c r="A397" s="114" t="s">
        <v>305</v>
      </c>
      <c r="B397" s="115" t="s">
        <v>260</v>
      </c>
      <c r="C397" s="115" t="s">
        <v>357</v>
      </c>
      <c r="D397" s="115" t="s">
        <v>356</v>
      </c>
      <c r="E397" s="115" t="s">
        <v>368</v>
      </c>
      <c r="F397" s="183" t="s">
        <v>261</v>
      </c>
    </row>
    <row r="398" spans="1:23" s="99" customFormat="1" ht="14.25" thickTop="1" thickBot="1" x14ac:dyDescent="0.25">
      <c r="A398" s="498">
        <v>1</v>
      </c>
      <c r="B398" s="499"/>
      <c r="C398" s="115">
        <v>2</v>
      </c>
      <c r="D398" s="115">
        <v>3</v>
      </c>
      <c r="E398" s="115">
        <v>4</v>
      </c>
      <c r="F398" s="183" t="s">
        <v>262</v>
      </c>
    </row>
    <row r="399" spans="1:23" s="99" customFormat="1" ht="13.5" thickTop="1" x14ac:dyDescent="0.2">
      <c r="A399" s="121" t="s">
        <v>6</v>
      </c>
      <c r="B399" s="112" t="s">
        <v>208</v>
      </c>
      <c r="C399" s="357">
        <f>C400+C410+C415</f>
        <v>1798820</v>
      </c>
      <c r="D399" s="357">
        <f>D400+D410+D415</f>
        <v>1798820</v>
      </c>
      <c r="E399" s="357">
        <f>E400+E410+E415</f>
        <v>1789089.99</v>
      </c>
      <c r="F399" s="202">
        <f t="shared" ref="F399:F417" si="59">E399/D399*100</f>
        <v>99.45908929186912</v>
      </c>
    </row>
    <row r="400" spans="1:23" s="99" customFormat="1" x14ac:dyDescent="0.2">
      <c r="A400" s="121" t="s">
        <v>209</v>
      </c>
      <c r="B400" s="112" t="s">
        <v>215</v>
      </c>
      <c r="C400" s="357">
        <f>C401+C405+C407</f>
        <v>1649920</v>
      </c>
      <c r="D400" s="357">
        <f>D401+D405+D407</f>
        <v>1649920</v>
      </c>
      <c r="E400" s="357">
        <f>E401+E405+E407</f>
        <v>1648597.4</v>
      </c>
      <c r="F400" s="202">
        <f t="shared" si="59"/>
        <v>99.919838537626063</v>
      </c>
    </row>
    <row r="401" spans="1:6" s="99" customFormat="1" x14ac:dyDescent="0.2">
      <c r="A401" s="121" t="s">
        <v>106</v>
      </c>
      <c r="B401" s="112" t="s">
        <v>107</v>
      </c>
      <c r="C401" s="357">
        <f>SUM(C402:C404)</f>
        <v>1377590</v>
      </c>
      <c r="D401" s="357">
        <f>SUM(D402:D404)</f>
        <v>1377590</v>
      </c>
      <c r="E401" s="357">
        <f>SUM(E402:E404)</f>
        <v>1377561.97</v>
      </c>
      <c r="F401" s="202">
        <f t="shared" si="59"/>
        <v>99.997965287204465</v>
      </c>
    </row>
    <row r="402" spans="1:6" s="99" customFormat="1" x14ac:dyDescent="0.2">
      <c r="A402" s="119" t="s">
        <v>108</v>
      </c>
      <c r="B402" s="110" t="s">
        <v>109</v>
      </c>
      <c r="C402" s="356">
        <v>1303000</v>
      </c>
      <c r="D402" s="356">
        <v>1303000</v>
      </c>
      <c r="E402" s="356">
        <v>1304481.53</v>
      </c>
      <c r="F402" s="204">
        <f t="shared" si="59"/>
        <v>100.11370145817344</v>
      </c>
    </row>
    <row r="403" spans="1:6" s="99" customFormat="1" x14ac:dyDescent="0.2">
      <c r="A403" s="119" t="s">
        <v>110</v>
      </c>
      <c r="B403" s="110" t="s">
        <v>111</v>
      </c>
      <c r="C403" s="356">
        <v>25590</v>
      </c>
      <c r="D403" s="356">
        <v>25590</v>
      </c>
      <c r="E403" s="356">
        <v>25188.48</v>
      </c>
      <c r="F403" s="204">
        <f t="shared" si="59"/>
        <v>98.430949589683465</v>
      </c>
    </row>
    <row r="404" spans="1:6" s="99" customFormat="1" x14ac:dyDescent="0.2">
      <c r="A404" s="119" t="s">
        <v>203</v>
      </c>
      <c r="B404" s="110" t="s">
        <v>204</v>
      </c>
      <c r="C404" s="356">
        <v>49000</v>
      </c>
      <c r="D404" s="356">
        <v>49000</v>
      </c>
      <c r="E404" s="356">
        <v>47891.96</v>
      </c>
      <c r="F404" s="204">
        <f t="shared" si="59"/>
        <v>97.738693877551015</v>
      </c>
    </row>
    <row r="405" spans="1:6" s="99" customFormat="1" x14ac:dyDescent="0.2">
      <c r="A405" s="121" t="s">
        <v>112</v>
      </c>
      <c r="B405" s="112" t="s">
        <v>113</v>
      </c>
      <c r="C405" s="357">
        <f>C406</f>
        <v>57330</v>
      </c>
      <c r="D405" s="357">
        <f>D406</f>
        <v>57330</v>
      </c>
      <c r="E405" s="357">
        <f>E406</f>
        <v>56743.21</v>
      </c>
      <c r="F405" s="202">
        <f t="shared" si="59"/>
        <v>98.976469562183837</v>
      </c>
    </row>
    <row r="406" spans="1:6" s="99" customFormat="1" x14ac:dyDescent="0.2">
      <c r="A406" s="119" t="s">
        <v>114</v>
      </c>
      <c r="B406" s="110" t="s">
        <v>113</v>
      </c>
      <c r="C406" s="356">
        <v>57330</v>
      </c>
      <c r="D406" s="356">
        <v>57330</v>
      </c>
      <c r="E406" s="356">
        <v>56743.21</v>
      </c>
      <c r="F406" s="204">
        <f t="shared" si="59"/>
        <v>98.976469562183837</v>
      </c>
    </row>
    <row r="407" spans="1:6" s="99" customFormat="1" x14ac:dyDescent="0.2">
      <c r="A407" s="121" t="s">
        <v>115</v>
      </c>
      <c r="B407" s="112" t="s">
        <v>116</v>
      </c>
      <c r="C407" s="357">
        <f>C408+C409</f>
        <v>215000</v>
      </c>
      <c r="D407" s="357">
        <f>D408+D409</f>
        <v>215000</v>
      </c>
      <c r="E407" s="357">
        <f>E408+E409</f>
        <v>214292.22</v>
      </c>
      <c r="F407" s="202">
        <f t="shared" si="59"/>
        <v>99.6708</v>
      </c>
    </row>
    <row r="408" spans="1:6" s="99" customFormat="1" x14ac:dyDescent="0.2">
      <c r="A408" s="119" t="s">
        <v>117</v>
      </c>
      <c r="B408" s="110" t="s">
        <v>118</v>
      </c>
      <c r="C408" s="356">
        <v>215000</v>
      </c>
      <c r="D408" s="356">
        <v>215000</v>
      </c>
      <c r="E408" s="356">
        <v>214292.22</v>
      </c>
      <c r="F408" s="204">
        <f t="shared" si="59"/>
        <v>99.6708</v>
      </c>
    </row>
    <row r="409" spans="1:6" s="99" customFormat="1" x14ac:dyDescent="0.2">
      <c r="A409" s="119">
        <v>3133</v>
      </c>
      <c r="B409" s="124" t="s">
        <v>310</v>
      </c>
      <c r="C409" s="356">
        <v>0</v>
      </c>
      <c r="D409" s="356">
        <v>0</v>
      </c>
      <c r="E409" s="356">
        <v>0</v>
      </c>
      <c r="F409" s="204" t="e">
        <f t="shared" si="59"/>
        <v>#DIV/0!</v>
      </c>
    </row>
    <row r="410" spans="1:6" s="99" customFormat="1" x14ac:dyDescent="0.2">
      <c r="A410" s="121" t="s">
        <v>210</v>
      </c>
      <c r="B410" s="112" t="s">
        <v>216</v>
      </c>
      <c r="C410" s="357">
        <f>C411+C413</f>
        <v>126400</v>
      </c>
      <c r="D410" s="357">
        <f>D411+D413</f>
        <v>126400</v>
      </c>
      <c r="E410" s="357">
        <f>E411+E413</f>
        <v>118357.03</v>
      </c>
      <c r="F410" s="202">
        <f t="shared" si="59"/>
        <v>93.636890822784807</v>
      </c>
    </row>
    <row r="411" spans="1:6" s="99" customFormat="1" x14ac:dyDescent="0.2">
      <c r="A411" s="121" t="s">
        <v>119</v>
      </c>
      <c r="B411" s="112" t="s">
        <v>120</v>
      </c>
      <c r="C411" s="357">
        <f>SUM(C412:C412)</f>
        <v>17500</v>
      </c>
      <c r="D411" s="357">
        <f>SUM(D412:D412)</f>
        <v>17500</v>
      </c>
      <c r="E411" s="357">
        <f>SUM(E412:E412)</f>
        <v>16876.78</v>
      </c>
      <c r="F411" s="202">
        <f t="shared" si="59"/>
        <v>96.438742857142842</v>
      </c>
    </row>
    <row r="412" spans="1:6" s="99" customFormat="1" x14ac:dyDescent="0.2">
      <c r="A412" s="119" t="s">
        <v>123</v>
      </c>
      <c r="B412" s="110" t="s">
        <v>124</v>
      </c>
      <c r="C412" s="356">
        <v>17500</v>
      </c>
      <c r="D412" s="356">
        <v>17500</v>
      </c>
      <c r="E412" s="356">
        <v>16876.78</v>
      </c>
      <c r="F412" s="204">
        <f t="shared" si="59"/>
        <v>96.438742857142842</v>
      </c>
    </row>
    <row r="413" spans="1:6" s="99" customFormat="1" x14ac:dyDescent="0.2">
      <c r="A413" s="121" t="s">
        <v>127</v>
      </c>
      <c r="B413" s="112" t="s">
        <v>128</v>
      </c>
      <c r="C413" s="357">
        <f>SUM(C414:C414)</f>
        <v>108900</v>
      </c>
      <c r="D413" s="357">
        <f>SUM(D414:D414)</f>
        <v>108900</v>
      </c>
      <c r="E413" s="357">
        <f>SUM(E414:E414)</f>
        <v>101480.25</v>
      </c>
      <c r="F413" s="202">
        <f t="shared" si="59"/>
        <v>93.186639118457308</v>
      </c>
    </row>
    <row r="414" spans="1:6" s="99" customFormat="1" x14ac:dyDescent="0.2">
      <c r="A414" s="119" t="s">
        <v>189</v>
      </c>
      <c r="B414" s="110" t="s">
        <v>190</v>
      </c>
      <c r="C414" s="356">
        <v>108900</v>
      </c>
      <c r="D414" s="356">
        <v>108900</v>
      </c>
      <c r="E414" s="356">
        <v>101480.25</v>
      </c>
      <c r="F414" s="204">
        <f t="shared" si="59"/>
        <v>93.186639118457308</v>
      </c>
    </row>
    <row r="415" spans="1:6" s="99" customFormat="1" x14ac:dyDescent="0.2">
      <c r="A415" s="121" t="s">
        <v>212</v>
      </c>
      <c r="B415" s="112" t="s">
        <v>218</v>
      </c>
      <c r="C415" s="357">
        <f t="shared" ref="C415:E416" si="60">C416</f>
        <v>22500</v>
      </c>
      <c r="D415" s="357">
        <f t="shared" si="60"/>
        <v>22500</v>
      </c>
      <c r="E415" s="357">
        <f t="shared" si="60"/>
        <v>22135.56</v>
      </c>
      <c r="F415" s="202">
        <f t="shared" si="59"/>
        <v>98.380266666666671</v>
      </c>
    </row>
    <row r="416" spans="1:6" s="99" customFormat="1" x14ac:dyDescent="0.2">
      <c r="A416" s="121" t="s">
        <v>177</v>
      </c>
      <c r="B416" s="112" t="s">
        <v>178</v>
      </c>
      <c r="C416" s="357">
        <f t="shared" si="60"/>
        <v>22500</v>
      </c>
      <c r="D416" s="357">
        <f t="shared" si="60"/>
        <v>22500</v>
      </c>
      <c r="E416" s="357">
        <f t="shared" si="60"/>
        <v>22135.56</v>
      </c>
      <c r="F416" s="202">
        <f t="shared" si="59"/>
        <v>98.380266666666671</v>
      </c>
    </row>
    <row r="417" spans="1:23" s="99" customFormat="1" ht="13.5" thickBot="1" x14ac:dyDescent="0.25">
      <c r="A417" s="122" t="s">
        <v>201</v>
      </c>
      <c r="B417" s="113" t="s">
        <v>202</v>
      </c>
      <c r="C417" s="358">
        <v>22500</v>
      </c>
      <c r="D417" s="358">
        <v>22500</v>
      </c>
      <c r="E417" s="358">
        <v>22135.56</v>
      </c>
      <c r="F417" s="205">
        <f t="shared" si="59"/>
        <v>98.380266666666671</v>
      </c>
    </row>
    <row r="418" spans="1:23" s="99" customFormat="1" ht="13.5" thickTop="1" x14ac:dyDescent="0.2">
      <c r="A418" s="178"/>
      <c r="B418" s="179"/>
      <c r="C418" s="359"/>
      <c r="D418" s="359"/>
      <c r="E418" s="316"/>
      <c r="F418" s="206"/>
    </row>
    <row r="419" spans="1:23" s="150" customFormat="1" ht="16.5" customHeight="1" x14ac:dyDescent="0.2">
      <c r="A419" s="157" t="s">
        <v>311</v>
      </c>
      <c r="B419" s="143"/>
      <c r="C419" s="331"/>
      <c r="D419" s="315"/>
      <c r="E419" s="315"/>
      <c r="F419" s="200"/>
    </row>
    <row r="420" spans="1:23" s="150" customFormat="1" ht="12.75" customHeight="1" x14ac:dyDescent="0.2">
      <c r="A420" s="157"/>
      <c r="B420" s="143"/>
      <c r="C420" s="331"/>
      <c r="D420" s="315"/>
      <c r="E420" s="315"/>
      <c r="F420" s="200"/>
    </row>
    <row r="421" spans="1:23" s="99" customFormat="1" x14ac:dyDescent="0.2">
      <c r="A421" s="108" t="s">
        <v>321</v>
      </c>
      <c r="B421" s="98"/>
      <c r="C421" s="329"/>
      <c r="D421" s="311"/>
      <c r="E421" s="311"/>
      <c r="F421" s="182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</row>
    <row r="422" spans="1:23" s="99" customFormat="1" ht="13.5" thickBot="1" x14ac:dyDescent="0.25">
      <c r="A422" s="394"/>
      <c r="B422" s="394"/>
      <c r="C422" s="394"/>
      <c r="D422" s="394"/>
      <c r="E422" s="394"/>
      <c r="F422" s="394"/>
    </row>
    <row r="423" spans="1:23" s="99" customFormat="1" ht="39.75" thickTop="1" thickBot="1" x14ac:dyDescent="0.25">
      <c r="A423" s="114" t="s">
        <v>305</v>
      </c>
      <c r="B423" s="115" t="s">
        <v>260</v>
      </c>
      <c r="C423" s="115" t="s">
        <v>357</v>
      </c>
      <c r="D423" s="115" t="s">
        <v>356</v>
      </c>
      <c r="E423" s="115" t="s">
        <v>368</v>
      </c>
      <c r="F423" s="183" t="s">
        <v>261</v>
      </c>
    </row>
    <row r="424" spans="1:23" s="99" customFormat="1" ht="14.25" thickTop="1" thickBot="1" x14ac:dyDescent="0.25">
      <c r="A424" s="498">
        <v>1</v>
      </c>
      <c r="B424" s="499"/>
      <c r="C424" s="115">
        <v>2</v>
      </c>
      <c r="D424" s="115">
        <v>3</v>
      </c>
      <c r="E424" s="115">
        <v>4</v>
      </c>
      <c r="F424" s="183" t="s">
        <v>262</v>
      </c>
    </row>
    <row r="425" spans="1:23" s="99" customFormat="1" ht="13.5" thickTop="1" x14ac:dyDescent="0.2">
      <c r="A425" s="121" t="s">
        <v>7</v>
      </c>
      <c r="B425" s="112" t="s">
        <v>220</v>
      </c>
      <c r="C425" s="357">
        <f t="shared" ref="C425:E426" si="61">C426</f>
        <v>1800</v>
      </c>
      <c r="D425" s="357">
        <f t="shared" si="61"/>
        <v>1800</v>
      </c>
      <c r="E425" s="357">
        <f t="shared" si="61"/>
        <v>0</v>
      </c>
      <c r="F425" s="202">
        <f>E425/D425*100</f>
        <v>0</v>
      </c>
    </row>
    <row r="426" spans="1:23" s="99" customFormat="1" x14ac:dyDescent="0.2">
      <c r="A426" s="121" t="s">
        <v>214</v>
      </c>
      <c r="B426" s="112" t="s">
        <v>221</v>
      </c>
      <c r="C426" s="357">
        <f t="shared" si="61"/>
        <v>1800</v>
      </c>
      <c r="D426" s="357">
        <f t="shared" si="61"/>
        <v>1800</v>
      </c>
      <c r="E426" s="357">
        <f t="shared" si="61"/>
        <v>0</v>
      </c>
      <c r="F426" s="202">
        <f>E426/D426*100</f>
        <v>0</v>
      </c>
    </row>
    <row r="427" spans="1:23" s="99" customFormat="1" x14ac:dyDescent="0.2">
      <c r="A427" s="121" t="s">
        <v>179</v>
      </c>
      <c r="B427" s="112" t="s">
        <v>180</v>
      </c>
      <c r="C427" s="357">
        <f>SUM(C428:C429)</f>
        <v>1800</v>
      </c>
      <c r="D427" s="357">
        <f>SUM(D428:D429)</f>
        <v>1800</v>
      </c>
      <c r="E427" s="357">
        <f>SUM(E428:E429)</f>
        <v>0</v>
      </c>
      <c r="F427" s="202">
        <f>E427/D427*100</f>
        <v>0</v>
      </c>
    </row>
    <row r="428" spans="1:23" s="99" customFormat="1" x14ac:dyDescent="0.2">
      <c r="A428" s="119" t="s">
        <v>199</v>
      </c>
      <c r="B428" s="110" t="s">
        <v>200</v>
      </c>
      <c r="C428" s="356">
        <v>1100</v>
      </c>
      <c r="D428" s="356">
        <v>1100</v>
      </c>
      <c r="E428" s="356">
        <v>0</v>
      </c>
      <c r="F428" s="204">
        <f>E428/D428*100</f>
        <v>0</v>
      </c>
    </row>
    <row r="429" spans="1:23" s="99" customFormat="1" ht="13.5" thickBot="1" x14ac:dyDescent="0.25">
      <c r="A429" s="122" t="s">
        <v>183</v>
      </c>
      <c r="B429" s="113" t="s">
        <v>184</v>
      </c>
      <c r="C429" s="358">
        <v>700</v>
      </c>
      <c r="D429" s="358">
        <v>700</v>
      </c>
      <c r="E429" s="358">
        <v>0</v>
      </c>
      <c r="F429" s="205">
        <f>E429/D429*100</f>
        <v>0</v>
      </c>
    </row>
    <row r="430" spans="1:23" s="99" customFormat="1" ht="13.5" thickTop="1" x14ac:dyDescent="0.2">
      <c r="A430" s="178"/>
      <c r="B430" s="179"/>
      <c r="C430" s="359"/>
      <c r="D430" s="316"/>
      <c r="E430" s="316"/>
      <c r="F430" s="206"/>
    </row>
    <row r="431" spans="1:23" s="99" customFormat="1" x14ac:dyDescent="0.2">
      <c r="A431" s="108" t="s">
        <v>335</v>
      </c>
      <c r="B431" s="279"/>
      <c r="C431" s="329"/>
      <c r="D431" s="311"/>
      <c r="E431" s="311"/>
      <c r="F431" s="182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</row>
    <row r="432" spans="1:23" s="99" customFormat="1" ht="13.5" thickBot="1" x14ac:dyDescent="0.25">
      <c r="A432" s="394"/>
      <c r="B432" s="394"/>
      <c r="C432" s="394"/>
      <c r="D432" s="394"/>
      <c r="E432" s="394"/>
      <c r="F432" s="394"/>
    </row>
    <row r="433" spans="1:23" s="99" customFormat="1" ht="39.75" thickTop="1" thickBot="1" x14ac:dyDescent="0.25">
      <c r="A433" s="114" t="s">
        <v>305</v>
      </c>
      <c r="B433" s="115" t="s">
        <v>260</v>
      </c>
      <c r="C433" s="115" t="s">
        <v>357</v>
      </c>
      <c r="D433" s="115" t="s">
        <v>356</v>
      </c>
      <c r="E433" s="115" t="s">
        <v>368</v>
      </c>
      <c r="F433" s="183" t="s">
        <v>261</v>
      </c>
    </row>
    <row r="434" spans="1:23" s="99" customFormat="1" ht="14.25" thickTop="1" thickBot="1" x14ac:dyDescent="0.25">
      <c r="A434" s="498">
        <v>1</v>
      </c>
      <c r="B434" s="499"/>
      <c r="C434" s="115">
        <v>2</v>
      </c>
      <c r="D434" s="115">
        <v>3</v>
      </c>
      <c r="E434" s="115">
        <v>4</v>
      </c>
      <c r="F434" s="183" t="s">
        <v>262</v>
      </c>
    </row>
    <row r="435" spans="1:23" s="99" customFormat="1" ht="13.5" thickTop="1" x14ac:dyDescent="0.2">
      <c r="A435" s="121" t="s">
        <v>7</v>
      </c>
      <c r="B435" s="112" t="s">
        <v>220</v>
      </c>
      <c r="C435" s="357">
        <f t="shared" ref="C435:E436" si="62">C436</f>
        <v>5933</v>
      </c>
      <c r="D435" s="357">
        <f t="shared" si="62"/>
        <v>5933</v>
      </c>
      <c r="E435" s="357">
        <f t="shared" si="62"/>
        <v>0</v>
      </c>
      <c r="F435" s="202">
        <f>E435/D435*100</f>
        <v>0</v>
      </c>
    </row>
    <row r="436" spans="1:23" s="99" customFormat="1" x14ac:dyDescent="0.2">
      <c r="A436" s="121" t="s">
        <v>214</v>
      </c>
      <c r="B436" s="112" t="s">
        <v>221</v>
      </c>
      <c r="C436" s="357">
        <f t="shared" si="62"/>
        <v>5933</v>
      </c>
      <c r="D436" s="357">
        <f t="shared" si="62"/>
        <v>5933</v>
      </c>
      <c r="E436" s="357">
        <f t="shared" si="62"/>
        <v>0</v>
      </c>
      <c r="F436" s="202">
        <f>E436/D436*100</f>
        <v>0</v>
      </c>
    </row>
    <row r="437" spans="1:23" s="99" customFormat="1" x14ac:dyDescent="0.2">
      <c r="A437" s="121" t="s">
        <v>179</v>
      </c>
      <c r="B437" s="112" t="s">
        <v>180</v>
      </c>
      <c r="C437" s="357">
        <f>SUM(C438:C438)</f>
        <v>5933</v>
      </c>
      <c r="D437" s="357">
        <f>SUM(D438:D438)</f>
        <v>5933</v>
      </c>
      <c r="E437" s="357">
        <f>SUM(E438:E438)</f>
        <v>0</v>
      </c>
      <c r="F437" s="202">
        <f>E437/D437*100</f>
        <v>0</v>
      </c>
    </row>
    <row r="438" spans="1:23" s="99" customFormat="1" ht="13.5" thickBot="1" x14ac:dyDescent="0.25">
      <c r="A438" s="122" t="s">
        <v>199</v>
      </c>
      <c r="B438" s="113" t="s">
        <v>200</v>
      </c>
      <c r="C438" s="358">
        <v>5933</v>
      </c>
      <c r="D438" s="358">
        <v>5933</v>
      </c>
      <c r="E438" s="358">
        <v>0</v>
      </c>
      <c r="F438" s="205">
        <f>E438/D438*100</f>
        <v>0</v>
      </c>
    </row>
    <row r="439" spans="1:23" s="99" customFormat="1" ht="13.5" thickTop="1" x14ac:dyDescent="0.2">
      <c r="A439" s="178"/>
      <c r="B439" s="179"/>
      <c r="C439" s="359"/>
      <c r="D439" s="316"/>
      <c r="E439" s="316"/>
      <c r="F439" s="206"/>
    </row>
    <row r="440" spans="1:23" s="99" customFormat="1" x14ac:dyDescent="0.2">
      <c r="A440" s="108" t="s">
        <v>338</v>
      </c>
      <c r="B440" s="98"/>
      <c r="C440" s="329"/>
      <c r="D440" s="311"/>
      <c r="E440" s="311"/>
      <c r="F440" s="182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</row>
    <row r="441" spans="1:23" s="99" customFormat="1" ht="13.5" thickBot="1" x14ac:dyDescent="0.25">
      <c r="A441" s="394"/>
      <c r="B441" s="394"/>
      <c r="C441" s="394"/>
      <c r="D441" s="394"/>
      <c r="E441" s="394"/>
      <c r="F441" s="394"/>
    </row>
    <row r="442" spans="1:23" s="99" customFormat="1" ht="39.75" thickTop="1" thickBot="1" x14ac:dyDescent="0.25">
      <c r="A442" s="114" t="s">
        <v>305</v>
      </c>
      <c r="B442" s="115" t="s">
        <v>260</v>
      </c>
      <c r="C442" s="115" t="s">
        <v>357</v>
      </c>
      <c r="D442" s="115" t="s">
        <v>356</v>
      </c>
      <c r="E442" s="115" t="s">
        <v>368</v>
      </c>
      <c r="F442" s="183" t="s">
        <v>261</v>
      </c>
    </row>
    <row r="443" spans="1:23" s="99" customFormat="1" ht="14.25" thickTop="1" thickBot="1" x14ac:dyDescent="0.25">
      <c r="A443" s="498">
        <v>1</v>
      </c>
      <c r="B443" s="499"/>
      <c r="C443" s="115">
        <v>2</v>
      </c>
      <c r="D443" s="115">
        <v>3</v>
      </c>
      <c r="E443" s="115">
        <v>4</v>
      </c>
      <c r="F443" s="183" t="s">
        <v>262</v>
      </c>
    </row>
    <row r="444" spans="1:23" s="99" customFormat="1" ht="13.5" thickTop="1" x14ac:dyDescent="0.2">
      <c r="A444" s="121" t="s">
        <v>7</v>
      </c>
      <c r="B444" s="112" t="s">
        <v>220</v>
      </c>
      <c r="C444" s="357">
        <f t="shared" ref="C444:E445" si="63">C445</f>
        <v>7148</v>
      </c>
      <c r="D444" s="357">
        <f t="shared" si="63"/>
        <v>7148</v>
      </c>
      <c r="E444" s="357">
        <f t="shared" si="63"/>
        <v>4160.68</v>
      </c>
      <c r="F444" s="202">
        <f>E444/D444*100</f>
        <v>58.207610520425298</v>
      </c>
    </row>
    <row r="445" spans="1:23" s="99" customFormat="1" x14ac:dyDescent="0.2">
      <c r="A445" s="121" t="s">
        <v>214</v>
      </c>
      <c r="B445" s="112" t="s">
        <v>221</v>
      </c>
      <c r="C445" s="357">
        <f t="shared" si="63"/>
        <v>7148</v>
      </c>
      <c r="D445" s="357">
        <f t="shared" si="63"/>
        <v>7148</v>
      </c>
      <c r="E445" s="357">
        <f t="shared" si="63"/>
        <v>4160.68</v>
      </c>
      <c r="F445" s="202">
        <f>E445/D445*100</f>
        <v>58.207610520425298</v>
      </c>
    </row>
    <row r="446" spans="1:23" s="99" customFormat="1" x14ac:dyDescent="0.2">
      <c r="A446" s="121" t="s">
        <v>179</v>
      </c>
      <c r="B446" s="112" t="s">
        <v>180</v>
      </c>
      <c r="C446" s="357">
        <f>SUM(C447:C448)</f>
        <v>7148</v>
      </c>
      <c r="D446" s="357">
        <f>SUM(D447:D448)</f>
        <v>7148</v>
      </c>
      <c r="E446" s="357">
        <f>SUM(E447:E448)</f>
        <v>4160.68</v>
      </c>
      <c r="F446" s="202">
        <f>E446/D446*100</f>
        <v>58.207610520425298</v>
      </c>
    </row>
    <row r="447" spans="1:23" s="99" customFormat="1" x14ac:dyDescent="0.2">
      <c r="A447" s="119" t="s">
        <v>181</v>
      </c>
      <c r="B447" s="110" t="s">
        <v>182</v>
      </c>
      <c r="C447" s="356">
        <v>2000</v>
      </c>
      <c r="D447" s="356">
        <v>2000</v>
      </c>
      <c r="E447" s="356">
        <v>0</v>
      </c>
      <c r="F447" s="204">
        <f>E447/D447*100</f>
        <v>0</v>
      </c>
    </row>
    <row r="448" spans="1:23" s="99" customFormat="1" ht="13.5" thickBot="1" x14ac:dyDescent="0.25">
      <c r="A448" s="122" t="s">
        <v>183</v>
      </c>
      <c r="B448" s="113" t="s">
        <v>184</v>
      </c>
      <c r="C448" s="358">
        <v>5148</v>
      </c>
      <c r="D448" s="358">
        <v>5148</v>
      </c>
      <c r="E448" s="358">
        <v>4160.68</v>
      </c>
      <c r="F448" s="205">
        <f>E448/D448*100</f>
        <v>80.821289821289838</v>
      </c>
    </row>
    <row r="449" spans="1:23" s="99" customFormat="1" ht="13.5" thickTop="1" x14ac:dyDescent="0.2">
      <c r="A449" s="178"/>
      <c r="B449" s="179"/>
      <c r="C449" s="359"/>
      <c r="D449" s="316"/>
      <c r="E449" s="316"/>
      <c r="F449" s="206"/>
    </row>
    <row r="450" spans="1:23" s="99" customFormat="1" x14ac:dyDescent="0.2">
      <c r="A450" s="108" t="s">
        <v>336</v>
      </c>
      <c r="B450" s="279"/>
      <c r="C450" s="329"/>
      <c r="D450" s="311"/>
      <c r="E450" s="311"/>
      <c r="F450" s="182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</row>
    <row r="451" spans="1:23" s="99" customFormat="1" ht="13.5" thickBot="1" x14ac:dyDescent="0.25">
      <c r="A451" s="394"/>
      <c r="B451" s="394"/>
      <c r="C451" s="394"/>
      <c r="D451" s="394"/>
      <c r="E451" s="394"/>
      <c r="F451" s="394"/>
    </row>
    <row r="452" spans="1:23" s="99" customFormat="1" ht="39.75" thickTop="1" thickBot="1" x14ac:dyDescent="0.25">
      <c r="A452" s="114" t="s">
        <v>305</v>
      </c>
      <c r="B452" s="115" t="s">
        <v>260</v>
      </c>
      <c r="C452" s="115" t="s">
        <v>357</v>
      </c>
      <c r="D452" s="115" t="s">
        <v>356</v>
      </c>
      <c r="E452" s="115" t="s">
        <v>368</v>
      </c>
      <c r="F452" s="183" t="s">
        <v>261</v>
      </c>
    </row>
    <row r="453" spans="1:23" s="99" customFormat="1" ht="14.25" thickTop="1" thickBot="1" x14ac:dyDescent="0.25">
      <c r="A453" s="498">
        <v>1</v>
      </c>
      <c r="B453" s="499"/>
      <c r="C453" s="115">
        <v>2</v>
      </c>
      <c r="D453" s="115">
        <v>3</v>
      </c>
      <c r="E453" s="115">
        <v>4</v>
      </c>
      <c r="F453" s="183" t="s">
        <v>262</v>
      </c>
    </row>
    <row r="454" spans="1:23" s="99" customFormat="1" ht="13.5" thickTop="1" x14ac:dyDescent="0.2">
      <c r="A454" s="121" t="s">
        <v>7</v>
      </c>
      <c r="B454" s="112" t="s">
        <v>220</v>
      </c>
      <c r="C454" s="357">
        <f t="shared" ref="C454:E455" si="64">C455</f>
        <v>1486</v>
      </c>
      <c r="D454" s="357">
        <f t="shared" si="64"/>
        <v>1486</v>
      </c>
      <c r="E454" s="357">
        <f t="shared" si="64"/>
        <v>0</v>
      </c>
      <c r="F454" s="202">
        <f>E454/D454*100</f>
        <v>0</v>
      </c>
    </row>
    <row r="455" spans="1:23" s="99" customFormat="1" x14ac:dyDescent="0.2">
      <c r="A455" s="121" t="s">
        <v>214</v>
      </c>
      <c r="B455" s="112" t="s">
        <v>221</v>
      </c>
      <c r="C455" s="357">
        <f t="shared" si="64"/>
        <v>1486</v>
      </c>
      <c r="D455" s="357">
        <f t="shared" si="64"/>
        <v>1486</v>
      </c>
      <c r="E455" s="357">
        <f t="shared" si="64"/>
        <v>0</v>
      </c>
      <c r="F455" s="202">
        <f>E455/D455*100</f>
        <v>0</v>
      </c>
    </row>
    <row r="456" spans="1:23" s="99" customFormat="1" x14ac:dyDescent="0.2">
      <c r="A456" s="121" t="s">
        <v>179</v>
      </c>
      <c r="B456" s="112" t="s">
        <v>180</v>
      </c>
      <c r="C456" s="357">
        <f>SUM(C457:C457)</f>
        <v>1486</v>
      </c>
      <c r="D456" s="357">
        <f>SUM(D457:D457)</f>
        <v>1486</v>
      </c>
      <c r="E456" s="357">
        <f>SUM(E457:E457)</f>
        <v>0</v>
      </c>
      <c r="F456" s="202">
        <f>E456/D456*100</f>
        <v>0</v>
      </c>
    </row>
    <row r="457" spans="1:23" s="99" customFormat="1" ht="13.5" thickBot="1" x14ac:dyDescent="0.25">
      <c r="A457" s="122" t="s">
        <v>181</v>
      </c>
      <c r="B457" s="113" t="s">
        <v>182</v>
      </c>
      <c r="C457" s="358">
        <v>1486</v>
      </c>
      <c r="D457" s="358">
        <v>1486</v>
      </c>
      <c r="E457" s="358">
        <v>0</v>
      </c>
      <c r="F457" s="205">
        <f>E457/D457*100</f>
        <v>0</v>
      </c>
    </row>
    <row r="458" spans="1:23" s="99" customFormat="1" ht="13.5" thickTop="1" x14ac:dyDescent="0.2">
      <c r="A458" s="178"/>
      <c r="B458" s="179"/>
      <c r="C458" s="359"/>
      <c r="D458" s="316"/>
      <c r="E458" s="316"/>
      <c r="F458" s="206"/>
    </row>
    <row r="459" spans="1:23" s="150" customFormat="1" ht="16.5" customHeight="1" x14ac:dyDescent="0.2">
      <c r="A459" s="157" t="s">
        <v>352</v>
      </c>
      <c r="B459" s="143"/>
      <c r="C459" s="331"/>
      <c r="D459" s="315"/>
      <c r="E459" s="315"/>
      <c r="F459" s="200"/>
    </row>
    <row r="460" spans="1:23" s="150" customFormat="1" ht="12.75" customHeight="1" x14ac:dyDescent="0.2">
      <c r="A460" s="157"/>
      <c r="B460" s="143"/>
      <c r="C460" s="331"/>
      <c r="D460" s="315"/>
      <c r="E460" s="315"/>
      <c r="F460" s="200"/>
    </row>
    <row r="461" spans="1:23" s="99" customFormat="1" x14ac:dyDescent="0.2">
      <c r="A461" s="108" t="s">
        <v>322</v>
      </c>
      <c r="B461" s="98"/>
      <c r="C461" s="329"/>
      <c r="D461" s="311"/>
      <c r="E461" s="311"/>
      <c r="F461" s="182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</row>
    <row r="462" spans="1:23" s="99" customFormat="1" ht="13.5" thickBot="1" x14ac:dyDescent="0.25">
      <c r="A462" s="394"/>
      <c r="B462" s="394"/>
      <c r="C462" s="394"/>
      <c r="D462" s="394"/>
      <c r="E462" s="394"/>
      <c r="F462" s="394"/>
    </row>
    <row r="463" spans="1:23" s="99" customFormat="1" ht="39.75" thickTop="1" thickBot="1" x14ac:dyDescent="0.25">
      <c r="A463" s="114" t="s">
        <v>305</v>
      </c>
      <c r="B463" s="115" t="s">
        <v>260</v>
      </c>
      <c r="C463" s="115" t="s">
        <v>357</v>
      </c>
      <c r="D463" s="115" t="s">
        <v>356</v>
      </c>
      <c r="E463" s="115" t="s">
        <v>368</v>
      </c>
      <c r="F463" s="183" t="s">
        <v>261</v>
      </c>
    </row>
    <row r="464" spans="1:23" s="99" customFormat="1" ht="14.25" thickTop="1" thickBot="1" x14ac:dyDescent="0.25">
      <c r="A464" s="498">
        <v>1</v>
      </c>
      <c r="B464" s="499"/>
      <c r="C464" s="115">
        <v>2</v>
      </c>
      <c r="D464" s="115">
        <v>3</v>
      </c>
      <c r="E464" s="115">
        <v>4</v>
      </c>
      <c r="F464" s="183" t="s">
        <v>262</v>
      </c>
    </row>
    <row r="465" spans="1:23" s="99" customFormat="1" ht="13.5" thickTop="1" x14ac:dyDescent="0.2">
      <c r="A465" s="121" t="s">
        <v>7</v>
      </c>
      <c r="B465" s="112" t="s">
        <v>220</v>
      </c>
      <c r="C465" s="357">
        <f>C466</f>
        <v>250</v>
      </c>
      <c r="D465" s="357">
        <f t="shared" ref="D465:E467" si="65">D466</f>
        <v>250</v>
      </c>
      <c r="E465" s="357">
        <f t="shared" si="65"/>
        <v>0</v>
      </c>
      <c r="F465" s="202">
        <f>E465/D465*100</f>
        <v>0</v>
      </c>
    </row>
    <row r="466" spans="1:23" s="99" customFormat="1" x14ac:dyDescent="0.2">
      <c r="A466" s="121" t="s">
        <v>214</v>
      </c>
      <c r="B466" s="112" t="s">
        <v>221</v>
      </c>
      <c r="C466" s="357">
        <f>C467</f>
        <v>250</v>
      </c>
      <c r="D466" s="357">
        <f t="shared" si="65"/>
        <v>250</v>
      </c>
      <c r="E466" s="357">
        <f t="shared" si="65"/>
        <v>0</v>
      </c>
      <c r="F466" s="202">
        <f>E466/D466*100</f>
        <v>0</v>
      </c>
    </row>
    <row r="467" spans="1:23" s="99" customFormat="1" x14ac:dyDescent="0.2">
      <c r="A467" s="121" t="s">
        <v>191</v>
      </c>
      <c r="B467" s="112" t="s">
        <v>192</v>
      </c>
      <c r="C467" s="357">
        <f>C468</f>
        <v>250</v>
      </c>
      <c r="D467" s="357">
        <f t="shared" si="65"/>
        <v>250</v>
      </c>
      <c r="E467" s="357">
        <f t="shared" si="65"/>
        <v>0</v>
      </c>
      <c r="F467" s="202">
        <f>E467/D467*100</f>
        <v>0</v>
      </c>
    </row>
    <row r="468" spans="1:23" s="99" customFormat="1" ht="13.5" thickBot="1" x14ac:dyDescent="0.25">
      <c r="A468" s="122" t="s">
        <v>193</v>
      </c>
      <c r="B468" s="113" t="s">
        <v>194</v>
      </c>
      <c r="C468" s="358">
        <v>250</v>
      </c>
      <c r="D468" s="358">
        <v>250</v>
      </c>
      <c r="E468" s="358">
        <v>0</v>
      </c>
      <c r="F468" s="205">
        <f>E468/D468*100</f>
        <v>0</v>
      </c>
    </row>
    <row r="469" spans="1:23" s="99" customFormat="1" ht="13.5" thickTop="1" x14ac:dyDescent="0.2">
      <c r="A469" s="178"/>
      <c r="B469" s="179"/>
      <c r="C469" s="359"/>
      <c r="D469" s="316"/>
      <c r="E469" s="316"/>
      <c r="F469" s="206"/>
    </row>
    <row r="470" spans="1:23" s="99" customFormat="1" x14ac:dyDescent="0.2">
      <c r="A470" s="108" t="s">
        <v>323</v>
      </c>
      <c r="B470" s="98"/>
      <c r="C470" s="329"/>
      <c r="D470" s="311"/>
      <c r="E470" s="311"/>
      <c r="F470" s="182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</row>
    <row r="471" spans="1:23" s="99" customFormat="1" ht="13.5" thickBot="1" x14ac:dyDescent="0.25">
      <c r="A471" s="394"/>
      <c r="B471" s="394"/>
      <c r="C471" s="394"/>
      <c r="D471" s="394"/>
      <c r="E471" s="394"/>
      <c r="F471" s="394"/>
    </row>
    <row r="472" spans="1:23" s="99" customFormat="1" ht="39.75" thickTop="1" thickBot="1" x14ac:dyDescent="0.25">
      <c r="A472" s="114" t="s">
        <v>305</v>
      </c>
      <c r="B472" s="115" t="s">
        <v>260</v>
      </c>
      <c r="C472" s="115" t="s">
        <v>357</v>
      </c>
      <c r="D472" s="115" t="s">
        <v>356</v>
      </c>
      <c r="E472" s="115" t="s">
        <v>368</v>
      </c>
      <c r="F472" s="183" t="s">
        <v>261</v>
      </c>
    </row>
    <row r="473" spans="1:23" s="99" customFormat="1" ht="14.25" thickTop="1" thickBot="1" x14ac:dyDescent="0.25">
      <c r="A473" s="498">
        <v>1</v>
      </c>
      <c r="B473" s="499"/>
      <c r="C473" s="115">
        <v>2</v>
      </c>
      <c r="D473" s="115">
        <v>3</v>
      </c>
      <c r="E473" s="115">
        <v>4</v>
      </c>
      <c r="F473" s="183" t="s">
        <v>262</v>
      </c>
    </row>
    <row r="474" spans="1:23" ht="13.5" thickTop="1" x14ac:dyDescent="0.2">
      <c r="A474" s="121" t="s">
        <v>7</v>
      </c>
      <c r="B474" s="112" t="s">
        <v>220</v>
      </c>
      <c r="C474" s="357">
        <f>C475</f>
        <v>10000</v>
      </c>
      <c r="D474" s="357">
        <f t="shared" ref="D474:E476" si="66">D475</f>
        <v>10000</v>
      </c>
      <c r="E474" s="357">
        <f t="shared" si="66"/>
        <v>2383.4899999999998</v>
      </c>
      <c r="F474" s="202">
        <f>E474/D474*100</f>
        <v>23.834899999999998</v>
      </c>
    </row>
    <row r="475" spans="1:23" x14ac:dyDescent="0.2">
      <c r="A475" s="121" t="s">
        <v>214</v>
      </c>
      <c r="B475" s="112" t="s">
        <v>221</v>
      </c>
      <c r="C475" s="357">
        <f>C476</f>
        <v>10000</v>
      </c>
      <c r="D475" s="357">
        <f t="shared" si="66"/>
        <v>10000</v>
      </c>
      <c r="E475" s="357">
        <f t="shared" si="66"/>
        <v>2383.4899999999998</v>
      </c>
      <c r="F475" s="202">
        <f>E475/D475*100</f>
        <v>23.834899999999998</v>
      </c>
    </row>
    <row r="476" spans="1:23" x14ac:dyDescent="0.2">
      <c r="A476" s="121" t="s">
        <v>191</v>
      </c>
      <c r="B476" s="112" t="s">
        <v>192</v>
      </c>
      <c r="C476" s="357">
        <f>C477</f>
        <v>10000</v>
      </c>
      <c r="D476" s="357">
        <f t="shared" si="66"/>
        <v>10000</v>
      </c>
      <c r="E476" s="357">
        <f t="shared" si="66"/>
        <v>2383.4899999999998</v>
      </c>
      <c r="F476" s="202">
        <f>E476/D476*100</f>
        <v>23.834899999999998</v>
      </c>
    </row>
    <row r="477" spans="1:23" ht="13.5" thickBot="1" x14ac:dyDescent="0.25">
      <c r="A477" s="122" t="s">
        <v>193</v>
      </c>
      <c r="B477" s="113" t="s">
        <v>194</v>
      </c>
      <c r="C477" s="358">
        <v>10000</v>
      </c>
      <c r="D477" s="358">
        <v>10000</v>
      </c>
      <c r="E477" s="358">
        <v>2383.4899999999998</v>
      </c>
      <c r="F477" s="205">
        <f>E477/D477*100</f>
        <v>23.834899999999998</v>
      </c>
    </row>
    <row r="478" spans="1:23" s="99" customFormat="1" ht="13.5" thickTop="1" x14ac:dyDescent="0.2">
      <c r="A478" s="178"/>
      <c r="B478" s="179"/>
      <c r="C478" s="359"/>
      <c r="D478" s="316"/>
      <c r="E478" s="316"/>
      <c r="F478" s="206"/>
    </row>
    <row r="479" spans="1:23" s="150" customFormat="1" ht="16.5" customHeight="1" x14ac:dyDescent="0.2">
      <c r="A479" s="157" t="s">
        <v>379</v>
      </c>
      <c r="B479" s="331"/>
      <c r="C479" s="331"/>
      <c r="D479" s="315"/>
      <c r="E479" s="315"/>
      <c r="F479" s="200"/>
    </row>
    <row r="480" spans="1:23" s="150" customFormat="1" ht="16.5" customHeight="1" x14ac:dyDescent="0.2">
      <c r="A480" s="157"/>
      <c r="B480" s="331"/>
      <c r="C480" s="331"/>
      <c r="D480" s="315"/>
      <c r="E480" s="315"/>
      <c r="F480" s="200"/>
    </row>
    <row r="481" spans="1:23" s="99" customFormat="1" x14ac:dyDescent="0.2">
      <c r="A481" s="108" t="s">
        <v>380</v>
      </c>
      <c r="B481" s="329"/>
      <c r="C481" s="329"/>
      <c r="D481" s="311"/>
      <c r="E481" s="311"/>
      <c r="F481" s="182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</row>
    <row r="482" spans="1:23" s="99" customFormat="1" ht="13.5" thickBot="1" x14ac:dyDescent="0.25">
      <c r="A482" s="394"/>
      <c r="B482" s="394"/>
      <c r="C482" s="394"/>
      <c r="D482" s="394"/>
      <c r="E482" s="394"/>
      <c r="F482" s="394"/>
    </row>
    <row r="483" spans="1:23" s="99" customFormat="1" ht="39.75" thickTop="1" thickBot="1" x14ac:dyDescent="0.25">
      <c r="A483" s="114" t="s">
        <v>305</v>
      </c>
      <c r="B483" s="115" t="s">
        <v>260</v>
      </c>
      <c r="C483" s="115" t="s">
        <v>357</v>
      </c>
      <c r="D483" s="115" t="s">
        <v>356</v>
      </c>
      <c r="E483" s="115" t="s">
        <v>368</v>
      </c>
      <c r="F483" s="183" t="s">
        <v>261</v>
      </c>
    </row>
    <row r="484" spans="1:23" s="99" customFormat="1" ht="14.25" thickTop="1" thickBot="1" x14ac:dyDescent="0.25">
      <c r="A484" s="498">
        <v>1</v>
      </c>
      <c r="B484" s="499"/>
      <c r="C484" s="115">
        <v>2</v>
      </c>
      <c r="D484" s="115">
        <v>3</v>
      </c>
      <c r="E484" s="115">
        <v>4</v>
      </c>
      <c r="F484" s="183" t="s">
        <v>262</v>
      </c>
    </row>
    <row r="485" spans="1:23" s="99" customFormat="1" ht="13.5" thickTop="1" x14ac:dyDescent="0.2">
      <c r="A485" s="121" t="s">
        <v>6</v>
      </c>
      <c r="B485" s="112" t="s">
        <v>208</v>
      </c>
      <c r="C485" s="357">
        <f>C486+C493</f>
        <v>21500</v>
      </c>
      <c r="D485" s="357">
        <f t="shared" ref="D485:E485" si="67">D486+D493</f>
        <v>21500</v>
      </c>
      <c r="E485" s="357">
        <f t="shared" si="67"/>
        <v>20953.87</v>
      </c>
      <c r="F485" s="202">
        <f t="shared" ref="F485:F496" si="68">E485/D485*100</f>
        <v>97.459860465116279</v>
      </c>
    </row>
    <row r="486" spans="1:23" s="99" customFormat="1" x14ac:dyDescent="0.2">
      <c r="A486" s="121" t="s">
        <v>209</v>
      </c>
      <c r="B486" s="112" t="s">
        <v>215</v>
      </c>
      <c r="C486" s="357">
        <f>C487+C489+C491</f>
        <v>20280</v>
      </c>
      <c r="D486" s="357">
        <f>D487+D489+D491</f>
        <v>20280</v>
      </c>
      <c r="E486" s="357">
        <f>E487+E489+E491</f>
        <v>19636.059999999998</v>
      </c>
      <c r="F486" s="202">
        <f t="shared" si="68"/>
        <v>96.824753451676514</v>
      </c>
    </row>
    <row r="487" spans="1:23" s="99" customFormat="1" x14ac:dyDescent="0.2">
      <c r="A487" s="121" t="s">
        <v>106</v>
      </c>
      <c r="B487" s="112" t="s">
        <v>107</v>
      </c>
      <c r="C487" s="357">
        <f>SUM(C488:C488)</f>
        <v>15350</v>
      </c>
      <c r="D487" s="357">
        <f>SUM(D488:D488)</f>
        <v>15350</v>
      </c>
      <c r="E487" s="357">
        <f>SUM(E488:E488)</f>
        <v>14794.88</v>
      </c>
      <c r="F487" s="202">
        <f t="shared" si="68"/>
        <v>96.38358306188924</v>
      </c>
    </row>
    <row r="488" spans="1:23" s="99" customFormat="1" x14ac:dyDescent="0.2">
      <c r="A488" s="119" t="s">
        <v>108</v>
      </c>
      <c r="B488" s="110" t="s">
        <v>109</v>
      </c>
      <c r="C488" s="356">
        <v>15350</v>
      </c>
      <c r="D488" s="356">
        <v>15350</v>
      </c>
      <c r="E488" s="356">
        <v>14794.88</v>
      </c>
      <c r="F488" s="204">
        <f t="shared" si="68"/>
        <v>96.38358306188924</v>
      </c>
    </row>
    <row r="489" spans="1:23" s="99" customFormat="1" x14ac:dyDescent="0.2">
      <c r="A489" s="121" t="s">
        <v>112</v>
      </c>
      <c r="B489" s="112" t="s">
        <v>113</v>
      </c>
      <c r="C489" s="357">
        <f>C490</f>
        <v>2400</v>
      </c>
      <c r="D489" s="357">
        <f>D490</f>
        <v>2400</v>
      </c>
      <c r="E489" s="357">
        <f>E490</f>
        <v>2400</v>
      </c>
      <c r="F489" s="202">
        <f t="shared" si="68"/>
        <v>100</v>
      </c>
    </row>
    <row r="490" spans="1:23" s="99" customFormat="1" x14ac:dyDescent="0.2">
      <c r="A490" s="119" t="s">
        <v>114</v>
      </c>
      <c r="B490" s="110" t="s">
        <v>113</v>
      </c>
      <c r="C490" s="356">
        <v>2400</v>
      </c>
      <c r="D490" s="356">
        <v>2400</v>
      </c>
      <c r="E490" s="356">
        <v>2400</v>
      </c>
      <c r="F490" s="204">
        <f t="shared" si="68"/>
        <v>100</v>
      </c>
    </row>
    <row r="491" spans="1:23" s="99" customFormat="1" x14ac:dyDescent="0.2">
      <c r="A491" s="121" t="s">
        <v>115</v>
      </c>
      <c r="B491" s="112" t="s">
        <v>116</v>
      </c>
      <c r="C491" s="357">
        <f>C492</f>
        <v>2530</v>
      </c>
      <c r="D491" s="357">
        <f t="shared" ref="D491:E491" si="69">D492</f>
        <v>2530</v>
      </c>
      <c r="E491" s="357">
        <f t="shared" si="69"/>
        <v>2441.1799999999998</v>
      </c>
      <c r="F491" s="202">
        <f t="shared" si="68"/>
        <v>96.489328063241103</v>
      </c>
    </row>
    <row r="492" spans="1:23" s="99" customFormat="1" x14ac:dyDescent="0.2">
      <c r="A492" s="119" t="s">
        <v>117</v>
      </c>
      <c r="B492" s="110" t="s">
        <v>118</v>
      </c>
      <c r="C492" s="356">
        <v>2530</v>
      </c>
      <c r="D492" s="356">
        <v>2530</v>
      </c>
      <c r="E492" s="356">
        <v>2441.1799999999998</v>
      </c>
      <c r="F492" s="204">
        <f t="shared" si="68"/>
        <v>96.489328063241103</v>
      </c>
    </row>
    <row r="493" spans="1:23" s="99" customFormat="1" x14ac:dyDescent="0.2">
      <c r="A493" s="121" t="s">
        <v>210</v>
      </c>
      <c r="B493" s="112" t="s">
        <v>216</v>
      </c>
      <c r="C493" s="357">
        <f>C494</f>
        <v>1220</v>
      </c>
      <c r="D493" s="357">
        <f t="shared" ref="D493:E493" si="70">D494</f>
        <v>1220</v>
      </c>
      <c r="E493" s="357">
        <f t="shared" si="70"/>
        <v>1317.81</v>
      </c>
      <c r="F493" s="202">
        <f t="shared" si="68"/>
        <v>108.0172131147541</v>
      </c>
    </row>
    <row r="494" spans="1:23" s="99" customFormat="1" x14ac:dyDescent="0.2">
      <c r="A494" s="121" t="s">
        <v>119</v>
      </c>
      <c r="B494" s="112" t="s">
        <v>120</v>
      </c>
      <c r="C494" s="357">
        <f>SUM(C495:C496)</f>
        <v>1220</v>
      </c>
      <c r="D494" s="357">
        <f t="shared" ref="D494:E494" si="71">SUM(D495:D496)</f>
        <v>1220</v>
      </c>
      <c r="E494" s="357">
        <f t="shared" si="71"/>
        <v>1317.81</v>
      </c>
      <c r="F494" s="202">
        <f t="shared" si="68"/>
        <v>108.0172131147541</v>
      </c>
    </row>
    <row r="495" spans="1:23" s="99" customFormat="1" x14ac:dyDescent="0.2">
      <c r="A495" s="119" t="s">
        <v>121</v>
      </c>
      <c r="B495" s="110" t="s">
        <v>122</v>
      </c>
      <c r="C495" s="356">
        <v>60</v>
      </c>
      <c r="D495" s="356">
        <v>60</v>
      </c>
      <c r="E495" s="356">
        <v>60</v>
      </c>
      <c r="F495" s="204">
        <f t="shared" si="68"/>
        <v>100</v>
      </c>
    </row>
    <row r="496" spans="1:23" s="99" customFormat="1" ht="13.5" thickBot="1" x14ac:dyDescent="0.25">
      <c r="A496" s="119" t="s">
        <v>123</v>
      </c>
      <c r="B496" s="110" t="s">
        <v>124</v>
      </c>
      <c r="C496" s="356">
        <v>1160</v>
      </c>
      <c r="D496" s="356">
        <v>1160</v>
      </c>
      <c r="E496" s="356">
        <v>1257.81</v>
      </c>
      <c r="F496" s="204">
        <f t="shared" si="68"/>
        <v>108.43189655172414</v>
      </c>
    </row>
    <row r="497" spans="1:6" s="150" customFormat="1" ht="16.5" customHeight="1" thickTop="1" thickBot="1" x14ac:dyDescent="0.25">
      <c r="A497" s="281"/>
      <c r="B497" s="282" t="s">
        <v>353</v>
      </c>
      <c r="C497" s="361">
        <f>C137+C180+C193+C205+C234+C261+C275+C300+C322+C357+C366+C388+C399+C425+C435+C444+C454+C465+C474+C485</f>
        <v>2218795</v>
      </c>
      <c r="D497" s="361">
        <f t="shared" ref="D497:E497" si="72">D137+D180+D193+D205+D234+D261+D275+D300+D322+D357+D366+D388+D399+D425+D435+D444+D454+D465+D474+D485</f>
        <v>2218795</v>
      </c>
      <c r="E497" s="361">
        <f t="shared" si="72"/>
        <v>2118100.5499999998</v>
      </c>
      <c r="F497" s="283">
        <f>E497/D497*100</f>
        <v>95.461750634916683</v>
      </c>
    </row>
    <row r="498" spans="1:6" ht="13.5" thickTop="1" x14ac:dyDescent="0.2"/>
  </sheetData>
  <mergeCells count="78">
    <mergeCell ref="A482:F482"/>
    <mergeCell ref="A484:B484"/>
    <mergeCell ref="A134:F134"/>
    <mergeCell ref="A136:B136"/>
    <mergeCell ref="A105:B105"/>
    <mergeCell ref="A108:F108"/>
    <mergeCell ref="A110:B110"/>
    <mergeCell ref="A115:B115"/>
    <mergeCell ref="A129:F129"/>
    <mergeCell ref="A118:F118"/>
    <mergeCell ref="A120:B120"/>
    <mergeCell ref="A124:B124"/>
    <mergeCell ref="A202:F202"/>
    <mergeCell ref="A204:B204"/>
    <mergeCell ref="A231:F231"/>
    <mergeCell ref="A233:B233"/>
    <mergeCell ref="A88:F88"/>
    <mergeCell ref="A90:B90"/>
    <mergeCell ref="A95:B95"/>
    <mergeCell ref="A98:F98"/>
    <mergeCell ref="A100:B100"/>
    <mergeCell ref="A74:B74"/>
    <mergeCell ref="A77:F77"/>
    <mergeCell ref="A79:B79"/>
    <mergeCell ref="A83:B83"/>
    <mergeCell ref="A85:B85"/>
    <mergeCell ref="A30:B30"/>
    <mergeCell ref="A33:F33"/>
    <mergeCell ref="A35:B35"/>
    <mergeCell ref="A42:B42"/>
    <mergeCell ref="A45:F45"/>
    <mergeCell ref="A5:W5"/>
    <mergeCell ref="A177:F177"/>
    <mergeCell ref="A179:B179"/>
    <mergeCell ref="A190:F190"/>
    <mergeCell ref="A192:B192"/>
    <mergeCell ref="A6:F6"/>
    <mergeCell ref="A7:F7"/>
    <mergeCell ref="A8:F8"/>
    <mergeCell ref="A9:F9"/>
    <mergeCell ref="A26:B26"/>
    <mergeCell ref="A11:F11"/>
    <mergeCell ref="A24:F24"/>
    <mergeCell ref="A47:B47"/>
    <mergeCell ref="A57:B57"/>
    <mergeCell ref="A60:F60"/>
    <mergeCell ref="A62:B62"/>
    <mergeCell ref="A272:F272"/>
    <mergeCell ref="A258:F258"/>
    <mergeCell ref="A260:B260"/>
    <mergeCell ref="A274:B274"/>
    <mergeCell ref="A297:F297"/>
    <mergeCell ref="A299:B299"/>
    <mergeCell ref="A319:F319"/>
    <mergeCell ref="A321:B321"/>
    <mergeCell ref="A363:F363"/>
    <mergeCell ref="A365:B365"/>
    <mergeCell ref="A422:F422"/>
    <mergeCell ref="A385:F385"/>
    <mergeCell ref="A387:B387"/>
    <mergeCell ref="A396:F396"/>
    <mergeCell ref="A398:B398"/>
    <mergeCell ref="A14:F14"/>
    <mergeCell ref="A16:B16"/>
    <mergeCell ref="A21:B21"/>
    <mergeCell ref="A471:F471"/>
    <mergeCell ref="A473:B473"/>
    <mergeCell ref="A424:B424"/>
    <mergeCell ref="A462:F462"/>
    <mergeCell ref="A464:B464"/>
    <mergeCell ref="A441:F441"/>
    <mergeCell ref="A443:B443"/>
    <mergeCell ref="A432:F432"/>
    <mergeCell ref="A434:B434"/>
    <mergeCell ref="A451:F451"/>
    <mergeCell ref="A453:B453"/>
    <mergeCell ref="A354:F354"/>
    <mergeCell ref="A356:B356"/>
  </mergeCells>
  <pageMargins left="0.51181102362204722" right="0.51181102362204722" top="0.59055118110236227" bottom="0.39370078740157483" header="0.31496062992125984" footer="0.31496062992125984"/>
  <pageSetup paperSize="9" scale="77" fitToHeight="0" orientation="landscape" r:id="rId1"/>
  <rowBreaks count="10" manualBreakCount="10">
    <brk id="42" max="5" man="1"/>
    <brk id="84" max="5" man="1"/>
    <brk id="124" max="5" man="1"/>
    <brk id="173" max="5" man="1"/>
    <brk id="219" max="5" man="1"/>
    <brk id="269" max="5" man="1"/>
    <brk id="317" max="5" man="1"/>
    <brk id="363" max="5" man="1"/>
    <brk id="409" max="5" man="1"/>
    <brk id="45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OD-SAŽETAK PR.I RASH. I FINANC.</vt:lpstr>
      <vt:lpstr>OD-RAČ.PR.I RASH. prema ekonoms</vt:lpstr>
      <vt:lpstr>OD-RAČ.PR.I RASH. prema izvorim</vt:lpstr>
      <vt:lpstr>OD-RASH. prema funkcijskoj kl</vt:lpstr>
      <vt:lpstr>OD-Račun financ prema ekonom</vt:lpstr>
      <vt:lpstr>Račun financiranja prema izvori</vt:lpstr>
      <vt:lpstr>PD-Izvještaj po progr.ekon.izvo</vt:lpstr>
      <vt:lpstr>List1</vt:lpstr>
      <vt:lpstr>'PD-Izvještaj po progr.ekon.izvo'!Podrucje_ispisa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soukup</dc:creator>
  <cp:lastModifiedBy>Racunovodstvo</cp:lastModifiedBy>
  <cp:lastPrinted>2025-03-26T11:43:33Z</cp:lastPrinted>
  <dcterms:created xsi:type="dcterms:W3CDTF">2021-08-04T11:54:14Z</dcterms:created>
  <dcterms:modified xsi:type="dcterms:W3CDTF">2025-03-31T09:22:30Z</dcterms:modified>
</cp:coreProperties>
</file>